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mc:AlternateContent xmlns:mc="http://schemas.openxmlformats.org/markup-compatibility/2006">
    <mc:Choice Requires="x15">
      <x15ac:absPath xmlns:x15ac="http://schemas.microsoft.com/office/spreadsheetml/2010/11/ac" url="/Users/nathanaelharfst/Dropbox/VALERI-Seminar GUTCERT/23-03-07_Vorlage Neu_Thani/"/>
    </mc:Choice>
  </mc:AlternateContent>
  <xr:revisionPtr revIDLastSave="0" documentId="13_ncr:1_{6A5F5A8C-D404-CB48-B50A-A9F950D63742}" xr6:coauthVersionLast="47" xr6:coauthVersionMax="47" xr10:uidLastSave="{00000000-0000-0000-0000-000000000000}"/>
  <bookViews>
    <workbookView xWindow="2260" yWindow="760" windowWidth="24940" windowHeight="24780" xr2:uid="{00000000-000D-0000-FFFF-FFFF00000000}"/>
  </bookViews>
  <sheets>
    <sheet name="Beispiel aus DIN EN 17463" sheetId="1" r:id="rId1"/>
    <sheet name="Tabelle1" sheetId="6"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1" l="1"/>
  <c r="D29" i="1"/>
  <c r="C23" i="1"/>
  <c r="C124" i="1"/>
  <c r="C120" i="1"/>
  <c r="D120" i="1" s="1"/>
  <c r="C117" i="1"/>
  <c r="AC118" i="1" s="1"/>
  <c r="C115" i="1"/>
  <c r="C114" i="1"/>
  <c r="C106" i="1"/>
  <c r="D106" i="1" s="1"/>
  <c r="B106" i="1"/>
  <c r="B126" i="1" s="1"/>
  <c r="C105" i="1"/>
  <c r="I105" i="1" s="1"/>
  <c r="B105" i="1"/>
  <c r="B125" i="1" s="1"/>
  <c r="C104" i="1"/>
  <c r="B104" i="1"/>
  <c r="B124" i="1" s="1"/>
  <c r="C102" i="1"/>
  <c r="B102" i="1"/>
  <c r="B122" i="1" s="1"/>
  <c r="C101" i="1"/>
  <c r="D101" i="1" s="1"/>
  <c r="B101" i="1"/>
  <c r="B121" i="1" s="1"/>
  <c r="C100" i="1"/>
  <c r="D100" i="1" s="1"/>
  <c r="C97" i="1"/>
  <c r="Z98" i="1" s="1"/>
  <c r="C95" i="1"/>
  <c r="C94" i="1"/>
  <c r="D84" i="1"/>
  <c r="D80" i="1"/>
  <c r="D79" i="1"/>
  <c r="C78" i="1"/>
  <c r="D78" i="1" s="1"/>
  <c r="B78" i="1"/>
  <c r="B100" i="1" s="1"/>
  <c r="B120" i="1" s="1"/>
  <c r="C75" i="1"/>
  <c r="AC76" i="1" s="1"/>
  <c r="C74" i="1"/>
  <c r="C73" i="1"/>
  <c r="AB83" i="1" s="1"/>
  <c r="C72" i="1"/>
  <c r="C62" i="1"/>
  <c r="C82" i="1" s="1"/>
  <c r="C54" i="1"/>
  <c r="E57" i="1" s="1"/>
  <c r="E66" i="1" s="1"/>
  <c r="C113" i="1" s="1"/>
  <c r="I49" i="1"/>
  <c r="H49" i="1"/>
  <c r="I48" i="1"/>
  <c r="H48" i="1"/>
  <c r="I47" i="1"/>
  <c r="H47" i="1"/>
  <c r="I46" i="1"/>
  <c r="H46" i="1"/>
  <c r="I45" i="1"/>
  <c r="H45" i="1"/>
  <c r="I44" i="1"/>
  <c r="H44" i="1"/>
  <c r="I43" i="1"/>
  <c r="H43" i="1"/>
  <c r="I42" i="1"/>
  <c r="H42" i="1"/>
  <c r="I41" i="1"/>
  <c r="H41" i="1"/>
  <c r="I82" i="1" l="1"/>
  <c r="I76" i="1"/>
  <c r="G83" i="1"/>
  <c r="L76" i="1"/>
  <c r="L83" i="1"/>
  <c r="R76" i="1"/>
  <c r="T76" i="1"/>
  <c r="U82" i="1"/>
  <c r="P76" i="1"/>
  <c r="Q76" i="1"/>
  <c r="V76" i="1"/>
  <c r="C126" i="1"/>
  <c r="D126" i="1" s="1"/>
  <c r="J76" i="1"/>
  <c r="I83" i="1"/>
  <c r="N76" i="1"/>
  <c r="O76" i="1"/>
  <c r="Y105" i="1"/>
  <c r="W76" i="1"/>
  <c r="AA105" i="1"/>
  <c r="W118" i="1"/>
  <c r="Y118" i="1"/>
  <c r="AA118" i="1"/>
  <c r="C121" i="1"/>
  <c r="D121" i="1" s="1"/>
  <c r="Z82" i="1"/>
  <c r="J83" i="1"/>
  <c r="D118" i="1"/>
  <c r="E118" i="1"/>
  <c r="P83" i="1"/>
  <c r="F118" i="1"/>
  <c r="AA82" i="1"/>
  <c r="I118" i="1"/>
  <c r="X76" i="1"/>
  <c r="W83" i="1"/>
  <c r="W85" i="1" s="1"/>
  <c r="N118" i="1"/>
  <c r="R83" i="1"/>
  <c r="F76" i="1"/>
  <c r="Z76" i="1"/>
  <c r="Y83" i="1"/>
  <c r="O118" i="1"/>
  <c r="M118" i="1"/>
  <c r="D76" i="1"/>
  <c r="D85" i="1" s="1"/>
  <c r="Y76" i="1"/>
  <c r="X83" i="1"/>
  <c r="AB105" i="1"/>
  <c r="G76" i="1"/>
  <c r="AB76" i="1"/>
  <c r="N105" i="1"/>
  <c r="R118" i="1"/>
  <c r="H76" i="1"/>
  <c r="T105" i="1"/>
  <c r="V118" i="1"/>
  <c r="E98" i="1"/>
  <c r="H98" i="1"/>
  <c r="I98" i="1"/>
  <c r="K98" i="1"/>
  <c r="M98" i="1"/>
  <c r="P98" i="1"/>
  <c r="R98" i="1"/>
  <c r="S98" i="1"/>
  <c r="U98" i="1"/>
  <c r="Y98" i="1"/>
  <c r="AA98" i="1"/>
  <c r="J82" i="1"/>
  <c r="J85" i="1" s="1"/>
  <c r="X82" i="1"/>
  <c r="J105" i="1"/>
  <c r="V105" i="1"/>
  <c r="K82" i="1"/>
  <c r="C96" i="1"/>
  <c r="AB104" i="1" s="1"/>
  <c r="C122" i="1"/>
  <c r="D122" i="1" s="1"/>
  <c r="D102" i="1"/>
  <c r="K105" i="1"/>
  <c r="Y82" i="1"/>
  <c r="D57" i="1"/>
  <c r="D66" i="1" s="1"/>
  <c r="C93" i="1" s="1"/>
  <c r="C57" i="1"/>
  <c r="V83" i="1"/>
  <c r="N83" i="1"/>
  <c r="F83" i="1"/>
  <c r="AC83" i="1"/>
  <c r="U83" i="1"/>
  <c r="M83" i="1"/>
  <c r="E83" i="1"/>
  <c r="AA83" i="1"/>
  <c r="S83" i="1"/>
  <c r="K83" i="1"/>
  <c r="M82" i="1"/>
  <c r="O83" i="1"/>
  <c r="Z83" i="1"/>
  <c r="W98" i="1"/>
  <c r="O98" i="1"/>
  <c r="G98" i="1"/>
  <c r="V98" i="1"/>
  <c r="N98" i="1"/>
  <c r="F98" i="1"/>
  <c r="AB98" i="1"/>
  <c r="T98" i="1"/>
  <c r="L98" i="1"/>
  <c r="D98" i="1"/>
  <c r="Q98" i="1"/>
  <c r="AC98" i="1"/>
  <c r="L105" i="1"/>
  <c r="Z105" i="1"/>
  <c r="C125" i="1"/>
  <c r="P82" i="1"/>
  <c r="AA104" i="1"/>
  <c r="S104" i="1"/>
  <c r="W82" i="1"/>
  <c r="O82" i="1"/>
  <c r="O85" i="1" s="1"/>
  <c r="G82" i="1"/>
  <c r="V82" i="1"/>
  <c r="N82" i="1"/>
  <c r="F82" i="1"/>
  <c r="AB82" i="1"/>
  <c r="T82" i="1"/>
  <c r="L82" i="1"/>
  <c r="Q82" i="1"/>
  <c r="AC82" i="1"/>
  <c r="Q83" i="1"/>
  <c r="Q105" i="1"/>
  <c r="E82" i="1"/>
  <c r="R82" i="1"/>
  <c r="X105" i="1"/>
  <c r="P105" i="1"/>
  <c r="H105" i="1"/>
  <c r="W105" i="1"/>
  <c r="O105" i="1"/>
  <c r="G105" i="1"/>
  <c r="AC105" i="1"/>
  <c r="U105" i="1"/>
  <c r="M105" i="1"/>
  <c r="E105" i="1"/>
  <c r="R105" i="1"/>
  <c r="H82" i="1"/>
  <c r="S82" i="1"/>
  <c r="H83" i="1"/>
  <c r="T83" i="1"/>
  <c r="J98" i="1"/>
  <c r="X98" i="1"/>
  <c r="F105" i="1"/>
  <c r="S105" i="1"/>
  <c r="K76" i="1"/>
  <c r="S76" i="1"/>
  <c r="AA76" i="1"/>
  <c r="G118" i="1"/>
  <c r="Q118" i="1"/>
  <c r="Z118" i="1"/>
  <c r="E76" i="1"/>
  <c r="M76" i="1"/>
  <c r="U76" i="1"/>
  <c r="J118" i="1"/>
  <c r="S118" i="1"/>
  <c r="AB118" i="1"/>
  <c r="K118" i="1"/>
  <c r="T118" i="1"/>
  <c r="X118" i="1"/>
  <c r="P118" i="1"/>
  <c r="H118" i="1"/>
  <c r="L118" i="1"/>
  <c r="U118" i="1"/>
  <c r="Q85" i="1" l="1"/>
  <c r="K85" i="1"/>
  <c r="L85" i="1"/>
  <c r="J104" i="1"/>
  <c r="J107" i="1" s="1"/>
  <c r="J108" i="1" s="1"/>
  <c r="U104" i="1"/>
  <c r="U107" i="1" s="1"/>
  <c r="R104" i="1"/>
  <c r="G104" i="1"/>
  <c r="G107" i="1" s="1"/>
  <c r="G108" i="1" s="1"/>
  <c r="K104" i="1"/>
  <c r="K107" i="1" s="1"/>
  <c r="K108" i="1" s="1"/>
  <c r="X85" i="1"/>
  <c r="M85" i="1"/>
  <c r="R107" i="1"/>
  <c r="R108" i="1" s="1"/>
  <c r="P85" i="1"/>
  <c r="Y85" i="1"/>
  <c r="D127" i="1"/>
  <c r="D128" i="1" s="1"/>
  <c r="AB85" i="1"/>
  <c r="Z85" i="1"/>
  <c r="R85" i="1"/>
  <c r="I85" i="1"/>
  <c r="F85" i="1"/>
  <c r="G85" i="1"/>
  <c r="N85" i="1"/>
  <c r="E85" i="1"/>
  <c r="H85" i="1"/>
  <c r="N104" i="1"/>
  <c r="N107" i="1" s="1"/>
  <c r="N108" i="1" s="1"/>
  <c r="V85" i="1"/>
  <c r="S107" i="1"/>
  <c r="S108" i="1" s="1"/>
  <c r="Q104" i="1"/>
  <c r="Q107" i="1" s="1"/>
  <c r="Q108" i="1" s="1"/>
  <c r="E104" i="1"/>
  <c r="E107" i="1" s="1"/>
  <c r="E108" i="1" s="1"/>
  <c r="AC104" i="1"/>
  <c r="AC107" i="1" s="1"/>
  <c r="AC108" i="1" s="1"/>
  <c r="AC85" i="1"/>
  <c r="O104" i="1"/>
  <c r="O107" i="1" s="1"/>
  <c r="O108" i="1" s="1"/>
  <c r="D107" i="1"/>
  <c r="D108" i="1" s="1"/>
  <c r="W104" i="1"/>
  <c r="W107" i="1" s="1"/>
  <c r="W108" i="1" s="1"/>
  <c r="T104" i="1"/>
  <c r="T107" i="1" s="1"/>
  <c r="T108" i="1" s="1"/>
  <c r="H104" i="1"/>
  <c r="H107" i="1" s="1"/>
  <c r="H108" i="1" s="1"/>
  <c r="L104" i="1"/>
  <c r="L107" i="1" s="1"/>
  <c r="L108" i="1" s="1"/>
  <c r="S85" i="1"/>
  <c r="P104" i="1"/>
  <c r="P107" i="1" s="1"/>
  <c r="P108" i="1" s="1"/>
  <c r="AA107" i="1"/>
  <c r="AA108" i="1" s="1"/>
  <c r="U108" i="1"/>
  <c r="C66" i="1"/>
  <c r="C26" i="1" s="1"/>
  <c r="AA85" i="1"/>
  <c r="Z104" i="1"/>
  <c r="Z107" i="1" s="1"/>
  <c r="Z108" i="1" s="1"/>
  <c r="Y125" i="1"/>
  <c r="Q125" i="1"/>
  <c r="I125" i="1"/>
  <c r="U125" i="1"/>
  <c r="L125" i="1"/>
  <c r="AC125" i="1"/>
  <c r="T125" i="1"/>
  <c r="K125" i="1"/>
  <c r="AB125" i="1"/>
  <c r="S125" i="1"/>
  <c r="J125" i="1"/>
  <c r="Z125" i="1"/>
  <c r="P125" i="1"/>
  <c r="G125" i="1"/>
  <c r="M125" i="1"/>
  <c r="AA125" i="1"/>
  <c r="H125" i="1"/>
  <c r="X125" i="1"/>
  <c r="F125" i="1"/>
  <c r="N125" i="1"/>
  <c r="W125" i="1"/>
  <c r="E125" i="1"/>
  <c r="V125" i="1"/>
  <c r="R125" i="1"/>
  <c r="O125" i="1"/>
  <c r="AB107" i="1"/>
  <c r="AB108" i="1" s="1"/>
  <c r="C116" i="1"/>
  <c r="I104" i="1"/>
  <c r="I107" i="1" s="1"/>
  <c r="I108" i="1" s="1"/>
  <c r="V104" i="1"/>
  <c r="V107" i="1" s="1"/>
  <c r="V108" i="1" s="1"/>
  <c r="U85" i="1"/>
  <c r="T85" i="1"/>
  <c r="Y104" i="1"/>
  <c r="Y107" i="1" s="1"/>
  <c r="Y108" i="1" s="1"/>
  <c r="F104" i="1"/>
  <c r="F107" i="1" s="1"/>
  <c r="F108" i="1" s="1"/>
  <c r="X104" i="1"/>
  <c r="X107" i="1" s="1"/>
  <c r="X108" i="1" s="1"/>
  <c r="M104" i="1"/>
  <c r="M107" i="1" s="1"/>
  <c r="M108" i="1" s="1"/>
  <c r="C71" i="1" l="1"/>
  <c r="X86" i="1" s="1"/>
  <c r="D109" i="1"/>
  <c r="D67" i="1" s="1"/>
  <c r="D17" i="1" s="1"/>
  <c r="U124" i="1"/>
  <c r="U127" i="1" s="1"/>
  <c r="U128" i="1" s="1"/>
  <c r="K124" i="1"/>
  <c r="K127" i="1" s="1"/>
  <c r="K128" i="1" s="1"/>
  <c r="AC124" i="1"/>
  <c r="AC127" i="1" s="1"/>
  <c r="AC128" i="1" s="1"/>
  <c r="S124" i="1"/>
  <c r="S127" i="1" s="1"/>
  <c r="S128" i="1" s="1"/>
  <c r="J124" i="1"/>
  <c r="J127" i="1" s="1"/>
  <c r="J128" i="1" s="1"/>
  <c r="AA124" i="1"/>
  <c r="AA127" i="1" s="1"/>
  <c r="AA128" i="1" s="1"/>
  <c r="R124" i="1"/>
  <c r="R127" i="1" s="1"/>
  <c r="R128" i="1" s="1"/>
  <c r="I124" i="1"/>
  <c r="I127" i="1" s="1"/>
  <c r="I128" i="1" s="1"/>
  <c r="Y124" i="1"/>
  <c r="Y127" i="1" s="1"/>
  <c r="Y128" i="1" s="1"/>
  <c r="P124" i="1"/>
  <c r="P127" i="1" s="1"/>
  <c r="P128" i="1" s="1"/>
  <c r="G124" i="1"/>
  <c r="G127" i="1" s="1"/>
  <c r="G128" i="1" s="1"/>
  <c r="V124" i="1"/>
  <c r="V127" i="1" s="1"/>
  <c r="V128" i="1" s="1"/>
  <c r="Q124" i="1"/>
  <c r="Q127" i="1" s="1"/>
  <c r="Q128" i="1" s="1"/>
  <c r="O124" i="1"/>
  <c r="O127" i="1" s="1"/>
  <c r="O128" i="1" s="1"/>
  <c r="N124" i="1"/>
  <c r="N127" i="1" s="1"/>
  <c r="N128" i="1" s="1"/>
  <c r="M124" i="1"/>
  <c r="M127" i="1" s="1"/>
  <c r="M128" i="1" s="1"/>
  <c r="E124" i="1"/>
  <c r="E127" i="1" s="1"/>
  <c r="E128" i="1" s="1"/>
  <c r="Z124" i="1"/>
  <c r="Z127" i="1" s="1"/>
  <c r="Z128" i="1" s="1"/>
  <c r="H124" i="1"/>
  <c r="H127" i="1" s="1"/>
  <c r="H128" i="1" s="1"/>
  <c r="W124" i="1"/>
  <c r="W127" i="1" s="1"/>
  <c r="W128" i="1" s="1"/>
  <c r="X124" i="1"/>
  <c r="X127" i="1" s="1"/>
  <c r="X128" i="1" s="1"/>
  <c r="F124" i="1"/>
  <c r="F127" i="1" s="1"/>
  <c r="F128" i="1" s="1"/>
  <c r="AB124" i="1"/>
  <c r="AB127" i="1" s="1"/>
  <c r="AB128" i="1" s="1"/>
  <c r="L124" i="1"/>
  <c r="L127" i="1" s="1"/>
  <c r="L128" i="1" s="1"/>
  <c r="T124" i="1"/>
  <c r="T127" i="1" s="1"/>
  <c r="T128" i="1" s="1"/>
  <c r="T86" i="1"/>
  <c r="O86" i="1"/>
  <c r="I86" i="1"/>
  <c r="R86" i="1"/>
  <c r="AB86" i="1"/>
  <c r="P86" i="1"/>
  <c r="Y86" i="1"/>
  <c r="D86" i="1" l="1"/>
  <c r="U86" i="1"/>
  <c r="M86" i="1"/>
  <c r="G86" i="1"/>
  <c r="J86" i="1"/>
  <c r="W86" i="1"/>
  <c r="F86" i="1"/>
  <c r="V86" i="1"/>
  <c r="N86" i="1"/>
  <c r="AC86" i="1"/>
  <c r="Q86" i="1"/>
  <c r="S86" i="1"/>
  <c r="V87" i="1" s="1"/>
  <c r="L86" i="1"/>
  <c r="AA86" i="1"/>
  <c r="H86" i="1"/>
  <c r="Z86" i="1"/>
  <c r="K86" i="1"/>
  <c r="E86" i="1"/>
  <c r="G87" i="1"/>
  <c r="N87" i="1"/>
  <c r="D87" i="1"/>
  <c r="AA87" i="1"/>
  <c r="P87" i="1"/>
  <c r="D129" i="1"/>
  <c r="E67" i="1" s="1"/>
  <c r="F17" i="1" s="1"/>
  <c r="U87" i="1" l="1"/>
  <c r="O87" i="1"/>
  <c r="O88" i="1" s="1"/>
  <c r="AC87" i="1"/>
  <c r="F87" i="1"/>
  <c r="G88" i="1" s="1"/>
  <c r="H87" i="1"/>
  <c r="I88" i="1" s="1"/>
  <c r="S87" i="1"/>
  <c r="J87" i="1"/>
  <c r="K87" i="1"/>
  <c r="M87" i="1"/>
  <c r="N88" i="1" s="1"/>
  <c r="V88" i="1"/>
  <c r="Z87" i="1"/>
  <c r="AA88" i="1" s="1"/>
  <c r="D89" i="1"/>
  <c r="C67" i="1" s="1"/>
  <c r="C12" i="1" s="1"/>
  <c r="P88" i="1"/>
  <c r="R87" i="1"/>
  <c r="Q87" i="1"/>
  <c r="Q88" i="1" s="1"/>
  <c r="W87" i="1"/>
  <c r="I87" i="1"/>
  <c r="J88" i="1" s="1"/>
  <c r="K88" i="1"/>
  <c r="L87" i="1"/>
  <c r="M88" i="1" s="1"/>
  <c r="X87" i="1"/>
  <c r="T87" i="1"/>
  <c r="U88" i="1" s="1"/>
  <c r="E87" i="1"/>
  <c r="AB87" i="1"/>
  <c r="Y87" i="1"/>
  <c r="S88" i="1" l="1"/>
  <c r="Z88" i="1"/>
  <c r="H88" i="1"/>
  <c r="AC88" i="1"/>
  <c r="F88" i="1"/>
  <c r="AB88" i="1"/>
  <c r="T88" i="1"/>
  <c r="Y88" i="1"/>
  <c r="E88" i="1"/>
  <c r="X88" i="1"/>
  <c r="L88" i="1"/>
  <c r="R88" i="1"/>
  <c r="W88" i="1"/>
  <c r="D88" i="1" l="1"/>
</calcChain>
</file>

<file path=xl/sharedStrings.xml><?xml version="1.0" encoding="utf-8"?>
<sst xmlns="http://schemas.openxmlformats.org/spreadsheetml/2006/main" count="195" uniqueCount="126">
  <si>
    <t>DATENAUFBEREITUNG NACH DIN EN 17463</t>
  </si>
  <si>
    <t xml:space="preserve">Tab. 1: Quantifizierung der Nutzen und Lasten </t>
  </si>
  <si>
    <t>(nur grüne Felder bearbeiten)</t>
  </si>
  <si>
    <t>Wirkungen von ERI</t>
  </si>
  <si>
    <t>Umfang der Last bzw. des Nutzens (nur numerisch)</t>
  </si>
  <si>
    <t>Einheit</t>
  </si>
  <si>
    <t>Monetarisierung möglich (ja/nein)?</t>
  </si>
  <si>
    <t>Aktuelle spezifische Kosten/Nutzen (nur numerisch)</t>
  </si>
  <si>
    <t>Betrag [€]</t>
  </si>
  <si>
    <t>Zeitpunkt der Zahlung</t>
  </si>
  <si>
    <t>Preisänderungs-rate [%/a]</t>
  </si>
  <si>
    <t>Degradation [%]</t>
  </si>
  <si>
    <t>Aufnahme in den Abschlussbericht?</t>
  </si>
  <si>
    <t>Beispiel für “Last” =&gt;</t>
  </si>
  <si>
    <t>Anschaffung von Hocheffizienz-Elektromotoren xyz</t>
  </si>
  <si>
    <t>Stk.</t>
  </si>
  <si>
    <t>ja</t>
  </si>
  <si>
    <t>im Jahr 0</t>
  </si>
  <si>
    <t>-</t>
  </si>
  <si>
    <t>Last</t>
  </si>
  <si>
    <t>Investitionsauszahlung für neue Pumpen</t>
  </si>
  <si>
    <t>Jahr 0</t>
  </si>
  <si>
    <t>–</t>
  </si>
  <si>
    <t>nicht anwendbar</t>
  </si>
  <si>
    <t>Auslegung eines neuen Pumpensystems</t>
  </si>
  <si>
    <t>h</t>
  </si>
  <si>
    <t>Produktionsausfälle bei der Inbetriebnahme</t>
  </si>
  <si>
    <t>jährliche Energieeinsparung (Strom)</t>
  </si>
  <si>
    <t>kWh/a</t>
  </si>
  <si>
    <t>jedes Jahr</t>
  </si>
  <si>
    <t>+3 %/a</t>
  </si>
  <si>
    <t>+0 %/a</t>
  </si>
  <si>
    <t>Nutzen</t>
  </si>
  <si>
    <t>geringere Wartung</t>
  </si>
  <si>
    <t>h/a</t>
  </si>
  <si>
    <t>+2 %/a</t>
  </si>
  <si>
    <t>Lärmminderung</t>
  </si>
  <si>
    <t>dB</t>
  </si>
  <si>
    <t>nein</t>
  </si>
  <si>
    <t>Schrottwert alter Pumpen</t>
  </si>
  <si>
    <t>neues Pumpsystem benötigt weniger Platz</t>
  </si>
  <si>
    <t>m2</t>
  </si>
  <si>
    <t>Tab. 2: Ermittlung des Zinssatzes</t>
  </si>
  <si>
    <t>Bestimmung des Zinssatzes</t>
  </si>
  <si>
    <t>Wahrscheinlicher Fall</t>
  </si>
  <si>
    <t>Worst Case</t>
  </si>
  <si>
    <t>Best Case</t>
  </si>
  <si>
    <r>
      <rPr>
        <sz val="14"/>
        <color indexed="8"/>
        <rFont val="Helvetica Neue"/>
        <family val="2"/>
      </rPr>
      <t>Eigenkapitalanteil S</t>
    </r>
    <r>
      <rPr>
        <vertAlign val="subscript"/>
        <sz val="14"/>
        <color indexed="8"/>
        <rFont val="Helvetica Neue"/>
        <family val="2"/>
      </rPr>
      <t>eq</t>
    </r>
    <r>
      <rPr>
        <sz val="14"/>
        <color indexed="8"/>
        <rFont val="Helvetica Neue"/>
        <family val="2"/>
      </rPr>
      <t xml:space="preserve"> (= C</t>
    </r>
    <r>
      <rPr>
        <vertAlign val="subscript"/>
        <sz val="14"/>
        <color indexed="8"/>
        <rFont val="Helvetica Neue"/>
        <family val="2"/>
      </rPr>
      <t>eq</t>
    </r>
    <r>
      <rPr>
        <sz val="14"/>
        <color indexed="8"/>
        <rFont val="Helvetica Neue"/>
        <family val="2"/>
      </rPr>
      <t> / C</t>
    </r>
    <r>
      <rPr>
        <vertAlign val="subscript"/>
        <sz val="14"/>
        <color indexed="8"/>
        <rFont val="Helvetica Neue"/>
        <family val="2"/>
      </rPr>
      <t>invest</t>
    </r>
    <r>
      <rPr>
        <sz val="14"/>
        <color indexed="8"/>
        <rFont val="Helvetica Neue"/>
        <family val="2"/>
      </rPr>
      <t>) [%]</t>
    </r>
  </si>
  <si>
    <r>
      <rPr>
        <sz val="14"/>
        <color indexed="8"/>
        <rFont val="Helvetica Neue"/>
        <family val="2"/>
      </rPr>
      <t>Fremdkapitalanteil S</t>
    </r>
    <r>
      <rPr>
        <vertAlign val="subscript"/>
        <sz val="14"/>
        <color indexed="8"/>
        <rFont val="Helvetica Neue"/>
        <family val="2"/>
      </rPr>
      <t>debt</t>
    </r>
    <r>
      <rPr>
        <sz val="14"/>
        <color indexed="8"/>
        <rFont val="Helvetica Neue"/>
        <family val="2"/>
      </rPr>
      <t xml:space="preserve"> (= C</t>
    </r>
    <r>
      <rPr>
        <vertAlign val="subscript"/>
        <sz val="14"/>
        <color indexed="8"/>
        <rFont val="Helvetica Neue"/>
        <family val="2"/>
      </rPr>
      <t>debt</t>
    </r>
    <r>
      <rPr>
        <sz val="14"/>
        <color indexed="8"/>
        <rFont val="Helvetica Neue"/>
        <family val="2"/>
      </rPr>
      <t> / C</t>
    </r>
    <r>
      <rPr>
        <vertAlign val="subscript"/>
        <sz val="14"/>
        <color indexed="8"/>
        <rFont val="Helvetica Neue"/>
        <family val="2"/>
      </rPr>
      <t>invest</t>
    </r>
    <r>
      <rPr>
        <sz val="14"/>
        <color indexed="8"/>
        <rFont val="Helvetica Neue"/>
        <family val="2"/>
      </rPr>
      <t>) [%]</t>
    </r>
  </si>
  <si>
    <r>
      <rPr>
        <sz val="14"/>
        <color indexed="8"/>
        <rFont val="Helvetica Neue"/>
        <family val="2"/>
      </rPr>
      <t>r</t>
    </r>
    <r>
      <rPr>
        <vertAlign val="subscript"/>
        <sz val="14"/>
        <color indexed="8"/>
        <rFont val="Helvetica Neue"/>
        <family val="2"/>
      </rPr>
      <t>eq</t>
    </r>
    <r>
      <rPr>
        <sz val="14"/>
        <color indexed="8"/>
        <rFont val="Helvetica Neue"/>
        <family val="2"/>
      </rPr>
      <t> = Zinssatz für Eigenkapital [%]</t>
    </r>
  </si>
  <si>
    <r>
      <rPr>
        <sz val="14"/>
        <color indexed="8"/>
        <rFont val="Helvetica Neue"/>
        <family val="2"/>
      </rPr>
      <t>r</t>
    </r>
    <r>
      <rPr>
        <vertAlign val="subscript"/>
        <sz val="14"/>
        <color indexed="8"/>
        <rFont val="Helvetica Neue"/>
        <family val="2"/>
      </rPr>
      <t>debt</t>
    </r>
    <r>
      <rPr>
        <sz val="14"/>
        <color indexed="8"/>
        <rFont val="Helvetica Neue"/>
        <family val="2"/>
      </rPr>
      <t> = Zinssatz des Fremdkapitals [%]</t>
    </r>
  </si>
  <si>
    <r>
      <rPr>
        <sz val="14"/>
        <color indexed="8"/>
        <rFont val="Helvetica Neue"/>
        <family val="2"/>
      </rPr>
      <t>r = gewichtete durchschnittliche Kapitalkosten WACC (= S</t>
    </r>
    <r>
      <rPr>
        <vertAlign val="subscript"/>
        <sz val="14"/>
        <color indexed="8"/>
        <rFont val="Helvetica Neue"/>
        <family val="2"/>
      </rPr>
      <t>eq</t>
    </r>
    <r>
      <rPr>
        <sz val="14"/>
        <color indexed="8"/>
        <rFont val="Helvetica Neue"/>
        <family val="2"/>
      </rPr>
      <t> ⋅ r</t>
    </r>
    <r>
      <rPr>
        <vertAlign val="subscript"/>
        <sz val="14"/>
        <color indexed="8"/>
        <rFont val="Helvetica Neue"/>
        <family val="2"/>
      </rPr>
      <t>eq</t>
    </r>
    <r>
      <rPr>
        <sz val="14"/>
        <color indexed="8"/>
        <rFont val="Helvetica Neue"/>
        <family val="2"/>
      </rPr>
      <t> + S</t>
    </r>
    <r>
      <rPr>
        <vertAlign val="subscript"/>
        <sz val="14"/>
        <color indexed="8"/>
        <rFont val="Helvetica Neue"/>
        <family val="2"/>
      </rPr>
      <t>debt</t>
    </r>
    <r>
      <rPr>
        <sz val="14"/>
        <color indexed="8"/>
        <rFont val="Helvetica Neue"/>
        <family val="2"/>
      </rPr>
      <t> ⋅ r</t>
    </r>
    <r>
      <rPr>
        <vertAlign val="subscript"/>
        <sz val="14"/>
        <color indexed="8"/>
        <rFont val="Helvetica Neue"/>
        <family val="2"/>
      </rPr>
      <t>debt</t>
    </r>
    <r>
      <rPr>
        <sz val="14"/>
        <color indexed="8"/>
        <rFont val="Helvetica Neue"/>
        <family val="2"/>
      </rPr>
      <t>)</t>
    </r>
  </si>
  <si>
    <t>Tab. 3: Parameterwerte der Szenario-Analyse</t>
  </si>
  <si>
    <r>
      <rPr>
        <sz val="14"/>
        <color indexed="8"/>
        <rFont val="Helvetica Neue"/>
        <family val="2"/>
      </rPr>
      <t>Einstellparameter</t>
    </r>
  </si>
  <si>
    <r>
      <rPr>
        <sz val="14"/>
        <color indexed="8"/>
        <rFont val="Helvetica Neue"/>
        <family val="2"/>
      </rPr>
      <t>Wahrscheinlicher Fall</t>
    </r>
  </si>
  <si>
    <r>
      <rPr>
        <sz val="14"/>
        <color indexed="8"/>
        <rFont val="Helvetica Neue"/>
        <family val="2"/>
      </rPr>
      <t>Worst-Case</t>
    </r>
  </si>
  <si>
    <r>
      <rPr>
        <sz val="14"/>
        <color indexed="8"/>
        <rFont val="Helvetica Neue"/>
        <family val="2"/>
      </rPr>
      <t>Best-Case</t>
    </r>
  </si>
  <si>
    <t>Kapitalwert</t>
  </si>
  <si>
    <t>Tab. 4a: Kapitalwertberechnung – Wahrscheinlicher Fall</t>
  </si>
  <si>
    <r>
      <rPr>
        <sz val="14"/>
        <color indexed="8"/>
        <rFont val="Helvetica Neue"/>
        <family val="2"/>
      </rPr>
      <t>Periode t</t>
    </r>
  </si>
  <si>
    <r>
      <rPr>
        <sz val="14"/>
        <color indexed="8"/>
        <rFont val="Helvetica Neue"/>
        <family val="2"/>
      </rPr>
      <t>Kalkulationszinssatz r</t>
    </r>
  </si>
  <si>
    <r>
      <rPr>
        <sz val="14"/>
        <color indexed="8"/>
        <rFont val="Helvetica Neue"/>
        <family val="2"/>
      </rPr>
      <t>Jährliche Energiepreisschwankungen epr</t>
    </r>
  </si>
  <si>
    <r>
      <rPr>
        <sz val="14"/>
        <color indexed="8"/>
        <rFont val="Helvetica Neue"/>
        <family val="2"/>
      </rPr>
      <t>Jährliche Preisschwankung, keine Energie pr</t>
    </r>
  </si>
  <si>
    <r>
      <rPr>
        <sz val="14"/>
        <color indexed="8"/>
        <rFont val="Helvetica Neue"/>
        <family val="2"/>
      </rPr>
      <t>Aktueller spezifischer Netto-Energiepreis</t>
    </r>
  </si>
  <si>
    <r>
      <rPr>
        <sz val="14"/>
        <color indexed="8"/>
        <rFont val="Helvetica Neue"/>
        <family val="2"/>
      </rPr>
      <t>Zu berücksichtigende Perioden</t>
    </r>
  </si>
  <si>
    <t>Berücksichtigte Periode</t>
  </si>
  <si>
    <r>
      <rPr>
        <b/>
        <sz val="14"/>
        <color indexed="8"/>
        <rFont val="Helvetica Neue"/>
        <family val="2"/>
      </rPr>
      <t>Auszahlungen</t>
    </r>
  </si>
  <si>
    <t>Basiswerte</t>
  </si>
  <si>
    <t>Planungskosten</t>
  </si>
  <si>
    <r>
      <rPr>
        <b/>
        <sz val="14"/>
        <color indexed="8"/>
        <rFont val="Helvetica Neue"/>
        <family val="2"/>
      </rPr>
      <t>Einzahlungen</t>
    </r>
  </si>
  <si>
    <t>Energieeinsparungen jährlich</t>
  </si>
  <si>
    <t>Geringere Wartung</t>
  </si>
  <si>
    <r>
      <rPr>
        <sz val="14"/>
        <color indexed="8"/>
        <rFont val="Helvetica Neue"/>
        <family val="2"/>
      </rPr>
      <t>Gesamt</t>
    </r>
  </si>
  <si>
    <r>
      <rPr>
        <sz val="14"/>
        <color indexed="8"/>
        <rFont val="Helvetica Neue"/>
        <family val="2"/>
      </rPr>
      <t>Barwerte (PV)</t>
    </r>
  </si>
  <si>
    <t>Kapitalwert in Abhängigkeit von berücksichtigten Periodenzahl</t>
  </si>
  <si>
    <r>
      <rPr>
        <b/>
        <sz val="14"/>
        <color indexed="8"/>
        <rFont val="Helvetica Neue"/>
        <family val="2"/>
      </rPr>
      <t>Kapitalwert (NPV)</t>
    </r>
  </si>
  <si>
    <t>Tab. 4b: Worst Case</t>
  </si>
  <si>
    <r>
      <rPr>
        <sz val="14"/>
        <color indexed="8"/>
        <rFont val="Helvetica Neue"/>
        <family val="2"/>
      </rPr>
      <t>Auszahlungen</t>
    </r>
  </si>
  <si>
    <r>
      <rPr>
        <sz val="14"/>
        <color indexed="8"/>
        <rFont val="Helvetica Neue"/>
        <family val="2"/>
      </rPr>
      <t>Einzahlungen</t>
    </r>
  </si>
  <si>
    <t>Tab. 4c: Best Case</t>
  </si>
  <si>
    <t>Bewertungsbericht nach DIN EN 17463; Nr. 1: „Austausch von Kühlpumpen in Gebäude 1“</t>
  </si>
  <si>
    <t>Name des Antragstellers:</t>
  </si>
  <si>
    <t>Datum:</t>
  </si>
  <si>
    <t>Edgar Schwan</t>
  </si>
  <si>
    <t>Kurze Beschreibung der energiebezogenen Investition</t>
  </si>
  <si>
    <t>5 Kühlpumpen in Gebäude 1 sollen durch effizientere ersetzt werden. Die bisherigen Pumpen stammen aus dem Jahr 1976 und weisen niedrige Nutzungsgrade auf.</t>
  </si>
  <si>
    <t>Vorschlag zur Entscheidung</t>
  </si>
  <si>
    <t>Zusammenfassung der Ergebnisse</t>
  </si>
  <si>
    <t>Kapitalwert (wahrscheinlicher Fall):</t>
  </si>
  <si>
    <t>Interpretation Kapitalwert:</t>
  </si>
  <si>
    <t>Szenarioanalyse</t>
  </si>
  <si>
    <t>Kapitalwert unter Best-Case-Annahmen:</t>
  </si>
  <si>
    <t>Interpretation der Ergebnisse der Szenarioanalyse:</t>
  </si>
  <si>
    <t>Die Szenarioanalyse zeigt, dass der Kapitalwert im unwahrscheinlichen, aber möglichen Worst-Case auf 5 609 € sinken würde, im Best-Case-Szenario betrüge er 546 500 €. Insofern liegt ein geringes Risiko vor.</t>
  </si>
  <si>
    <t>Die Sensitivitätsanalyse zeigt, dass das Ergebnis stark von der „jährlichen Energieeinsparung“ abhängig ist. Ein Rückgang der Einsparung um 1 % führt zu einer Verringerung des Kapitalwerts um 3.035 €. So wurde die technische Berechnung nochmals überprüft, und die zu erwartenden Energieeinsparungen erscheinen sinnvoll. Selbst wenn die Einsparungen um 50 % sinken würden (während alle anderen Parameter gleichblieben), betrüge der Kapitalwert dennoch 87.861 €.</t>
  </si>
  <si>
    <t>Einstellungen der Anpassungsparameter</t>
  </si>
  <si>
    <t>Laufzeit der Investition</t>
  </si>
  <si>
    <t>Erläuterungen zur Laufzeit:</t>
  </si>
  <si>
    <t>Die Projektlaufzeit wurde auf 15 Jahre festgelegt, da davon ausgegangen werden kann, dass die Pumpen so lange halten. Diese Annahme basiert auf Erfahrungswerten. In der Szenarioanalyse wird eine Lebensdauerspannbreite von zwischen 8 und 20 Jahren simuliert.</t>
  </si>
  <si>
    <t>Kalkulationszinssatz</t>
  </si>
  <si>
    <t>Erläuterungen zum Kalkulationszinssatzes:</t>
  </si>
  <si>
    <t>Preisschwankungsraten …</t>
  </si>
  <si>
    <t>… für Energie:</t>
  </si>
  <si>
    <t>… für Nicht-Energie:</t>
  </si>
  <si>
    <t>Erläuterungen zu den Preisschwankungsraten:</t>
  </si>
  <si>
    <t>Degradation</t>
  </si>
  <si>
    <t>Erläuterungen zur Degradation:</t>
  </si>
  <si>
    <t>Die Degradation für die Pumpen wurde auf 0 % festgelegt, da der Leistungsabfall aufgrund der regelmäßigen Wartung sehr gering sein sollte.</t>
  </si>
  <si>
    <t>Anhänge</t>
  </si>
  <si>
    <t>Tabelle 1 bis 4</t>
  </si>
  <si>
    <t>Version 1.0 Nov. 2022</t>
  </si>
  <si>
    <r>
      <rPr>
        <sz val="14"/>
        <color indexed="8"/>
        <rFont val="Helvetica Neue"/>
        <family val="2"/>
      </rPr>
      <t xml:space="preserve">Der Kapitalwert für die angegebene </t>
    </r>
    <r>
      <rPr>
        <i/>
        <sz val="14"/>
        <color indexed="8"/>
        <rFont val="Helvetica Neue"/>
        <family val="2"/>
      </rPr>
      <t>ERI</t>
    </r>
    <r>
      <rPr>
        <sz val="14"/>
        <color indexed="8"/>
        <rFont val="Helvetica Neue"/>
        <family val="2"/>
      </rPr>
      <t xml:space="preserve"> beträgt 239 603 €. Über die zu Grunde gelegte Verzinsung von knapp 7 % hinaus wird ein Überschuss in Höhe von etwa 240 T€ generiert. Insofern ist die Anlage hochgradig wirtschaftlich.</t>
    </r>
  </si>
  <si>
    <r>
      <rPr>
        <sz val="14"/>
        <color indexed="8"/>
        <rFont val="Helvetica Neue"/>
        <family val="2"/>
      </rPr>
      <t xml:space="preserve">Neben dem positiven Kapitalwert hat die Investition positive qualitative Wirkungen: Die neuen Pumpen werden die </t>
    </r>
    <r>
      <rPr>
        <b/>
        <sz val="14"/>
        <color indexed="8"/>
        <rFont val="Helvetica Neue"/>
        <family val="2"/>
      </rPr>
      <t>Zuverlässigkeit der Produktion</t>
    </r>
    <r>
      <rPr>
        <sz val="14"/>
        <color indexed="8"/>
        <rFont val="Helvetica Neue"/>
        <family val="2"/>
      </rPr>
      <t xml:space="preserve"> erhöhen, da die Wahrscheinlichkeit eines Ausfalls der Pumpen durch die Investition verringert wird. Die neuen Pumpen werden außerdem </t>
    </r>
    <r>
      <rPr>
        <b/>
        <sz val="14"/>
        <color indexed="8"/>
        <rFont val="Helvetica Neue"/>
        <family val="2"/>
      </rPr>
      <t>den Geräuschpegel im Gebäude 1 von 85 dB auf 65 dB senken.</t>
    </r>
    <r>
      <rPr>
        <sz val="14"/>
        <color indexed="8"/>
        <rFont val="Helvetica Neue"/>
        <family val="2"/>
      </rPr>
      <t xml:space="preserve"> Zusätzlich führt die Energieeinsparung zu einer Verringerung </t>
    </r>
    <r>
      <rPr>
        <b/>
        <sz val="14"/>
        <color indexed="8"/>
        <rFont val="Helvetica Neue"/>
        <family val="2"/>
      </rPr>
      <t>des CO</t>
    </r>
    <r>
      <rPr>
        <b/>
        <vertAlign val="subscript"/>
        <sz val="14"/>
        <color indexed="8"/>
        <rFont val="Helvetica Neue"/>
        <family val="2"/>
      </rPr>
      <t>2</t>
    </r>
    <r>
      <rPr>
        <b/>
        <sz val="14"/>
        <color indexed="8"/>
        <rFont val="Helvetica Neue"/>
        <family val="2"/>
      </rPr>
      <t>‑Ausstoßes</t>
    </r>
    <r>
      <rPr>
        <sz val="14"/>
        <color indexed="8"/>
        <rFont val="Helvetica Neue"/>
        <family val="2"/>
      </rPr>
      <t xml:space="preserve"> um 20 % an dem betrachteten Prozess.</t>
    </r>
  </si>
  <si>
    <r>
      <t xml:space="preserve">Ein </t>
    </r>
    <r>
      <rPr>
        <i/>
        <sz val="14"/>
        <color indexed="8"/>
        <rFont val="Helvetica Neue"/>
        <family val="2"/>
      </rPr>
      <t>WACC</t>
    </r>
    <r>
      <rPr>
        <sz val="14"/>
        <color indexed="8"/>
        <rFont val="Helvetica Neue"/>
        <family val="2"/>
      </rPr>
      <t xml:space="preserve"> wurde berechnet und als Kalkulationszinssatz verwendet, da die Pumpen zum Teil durch Eigenkapital und zum anderen Teil auch durch einen Kredit finanziert werden. Unter Berücksichtigung eines Anteils von 80 % Eigenkapital (7,2 %) und eines Anteils von 20 % Fremdkapital (6 %) ergeben sich </t>
    </r>
    <r>
      <rPr>
        <i/>
        <sz val="14"/>
        <color indexed="8"/>
        <rFont val="Helvetica Neue"/>
        <family val="2"/>
      </rPr>
      <t>WACC</t>
    </r>
    <r>
      <rPr>
        <sz val="14"/>
        <color indexed="8"/>
        <rFont val="Helvetica Neue"/>
        <family val="2"/>
      </rPr>
      <t xml:space="preserve"> von 6,96 %. Der EK-Zins von 7,2 % orientiert sich am Return on Assets (RoA) des vorangegangenen Geschäftsjahres. Der FK-Zins ist jener, der von unserer Hausbank für einen entsprechenden Kredit gefordert wird.</t>
    </r>
  </si>
  <si>
    <t>Interpretation der Ergebnisse der Sensitivitätsanalyse (Berechnungen dazu sind in dieser Vorlage nicht enthalten, in der Norm aber optional vorgesehen)</t>
  </si>
  <si>
    <t>Kapitalwert unter Worst-Case-Annahmen:</t>
  </si>
  <si>
    <t>Positiver Kapitalwert nach % der Wirkungsdauer</t>
  </si>
  <si>
    <t xml:space="preserve">Die oben genannten Preisschwankungen basieren auf Annahmen des Energieteams. Durch die Variation im Rahmen der Szenarioanalyse wird der hier enthaltenen Unsicherheit entgegen gewirkt. </t>
  </si>
  <si>
    <r>
      <rPr>
        <b/>
        <sz val="18"/>
        <color rgb="FF000000"/>
        <rFont val="Helvetica Neue"/>
        <family val="2"/>
      </rPr>
      <t>Die Maßnahmen sollte auf Grund Ihres positiven Kapitalwertes (s.u.) umgesetzt werden.</t>
    </r>
    <r>
      <rPr>
        <sz val="14"/>
        <color indexed="8"/>
        <rFont val="Helvetica Neue"/>
        <family val="2"/>
      </rPr>
      <t xml:space="preserve"> 
Die zusätzlichen qualitativen Wirkungen unterstreichen diesen Vorschlag.
Alle Ergebnisse und Berechnungen sind in diesem Bewertungsbericht enthalten.</t>
    </r>
  </si>
  <si>
    <t>Investitionsauszahlung komplett [€]</t>
  </si>
  <si>
    <t>Jährliche Energieeinsparung oder Energieversorgung [kWh]</t>
  </si>
  <si>
    <t>Jährliche Energiepreisschwankungen [%]</t>
  </si>
  <si>
    <t>Jährliche Preisschwankungsrate für relevante Dienstleistungen und Materialien  [%]</t>
  </si>
  <si>
    <t>Laufzeit der Investition T [Jahre]</t>
  </si>
  <si>
    <t>Kalkulationszinssatz r  [%]</t>
  </si>
  <si>
    <t>Qualitative Beschreibung nicht monetaresierbarer Wirkungen: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</si>
</sst>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2]&quot; &quot;#,##0"/>
    <numFmt numFmtId="165" formatCode="#,##0.0#"/>
    <numFmt numFmtId="166" formatCode="0.0%"/>
    <numFmt numFmtId="167" formatCode="#,###&quot; kWh&quot;"/>
    <numFmt numFmtId="168" formatCode="#,###&quot; €&quot;"/>
    <numFmt numFmtId="169" formatCode="#,###.###&quot; €/kWh&quot;"/>
    <numFmt numFmtId="170" formatCode="[$€-2]\ #,##0"/>
    <numFmt numFmtId="171" formatCode="[$€-2]&quot; &quot;#,##0.00"/>
    <numFmt numFmtId="172" formatCode="#,##0.0"/>
    <numFmt numFmtId="173" formatCode="d\.m\.yyyy"/>
    <numFmt numFmtId="174" formatCode="#,###&quot; Jahre&quot;"/>
    <numFmt numFmtId="177" formatCode="0.0"/>
  </numFmts>
  <fonts count="21" x14ac:knownFonts="1">
    <font>
      <sz val="10"/>
      <color indexed="8"/>
      <name val="Helvetica Neue"/>
    </font>
    <font>
      <sz val="12"/>
      <color indexed="8"/>
      <name val="Helvetica Neue"/>
      <family val="2"/>
    </font>
    <font>
      <sz val="14"/>
      <color indexed="8"/>
      <name val="Helvetica Neue"/>
      <family val="2"/>
    </font>
    <font>
      <b/>
      <sz val="14"/>
      <color indexed="8"/>
      <name val="Helvetica Neue"/>
      <family val="2"/>
    </font>
    <font>
      <b/>
      <sz val="11"/>
      <color indexed="12"/>
      <name val="Helvetica Neue"/>
      <family val="2"/>
    </font>
    <font>
      <sz val="14"/>
      <color indexed="12"/>
      <name val="Helvetica Neue"/>
      <family val="2"/>
    </font>
    <font>
      <vertAlign val="subscript"/>
      <sz val="14"/>
      <color indexed="8"/>
      <name val="Helvetica Neue"/>
      <family val="2"/>
    </font>
    <font>
      <sz val="14"/>
      <color indexed="8"/>
      <name val="Helvetica Neue"/>
      <family val="2"/>
    </font>
    <font>
      <b/>
      <sz val="11"/>
      <color indexed="20"/>
      <name val="Helvetica Neue"/>
      <family val="2"/>
    </font>
    <font>
      <b/>
      <sz val="14"/>
      <color indexed="20"/>
      <name val="Helvetica Neue"/>
      <family val="2"/>
    </font>
    <font>
      <sz val="13"/>
      <color indexed="8"/>
      <name val="Helvetica Neue"/>
      <family val="2"/>
    </font>
    <font>
      <b/>
      <sz val="14"/>
      <color indexed="12"/>
      <name val="Helvetica Neue"/>
      <family val="2"/>
    </font>
    <font>
      <b/>
      <sz val="14"/>
      <color theme="1"/>
      <name val="Helvetica Neue"/>
      <family val="2"/>
    </font>
    <font>
      <b/>
      <sz val="14"/>
      <color indexed="9"/>
      <name val="Helvetica Neue"/>
      <family val="2"/>
    </font>
    <font>
      <sz val="14"/>
      <color indexed="9"/>
      <name val="Helvetica Neue"/>
      <family val="2"/>
    </font>
    <font>
      <i/>
      <sz val="14"/>
      <color indexed="8"/>
      <name val="Helvetica Neue"/>
      <family val="2"/>
    </font>
    <font>
      <b/>
      <vertAlign val="subscript"/>
      <sz val="14"/>
      <color indexed="8"/>
      <name val="Helvetica Neue"/>
      <family val="2"/>
    </font>
    <font>
      <b/>
      <sz val="18"/>
      <color indexed="8"/>
      <name val="Helvetica Neue"/>
      <family val="2"/>
    </font>
    <font>
      <sz val="10"/>
      <color indexed="8"/>
      <name val="Helvetica Neue"/>
      <family val="2"/>
    </font>
    <font>
      <b/>
      <sz val="10"/>
      <color theme="1"/>
      <name val="Helvetica Neue"/>
      <family val="2"/>
    </font>
    <font>
      <b/>
      <sz val="18"/>
      <color rgb="FF000000"/>
      <name val="Helvetica Neue"/>
      <family val="2"/>
    </font>
  </fonts>
  <fills count="15">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7"/>
        <bgColor auto="1"/>
      </patternFill>
    </fill>
    <fill>
      <patternFill patternType="solid">
        <fgColor indexed="21"/>
        <bgColor auto="1"/>
      </patternFill>
    </fill>
    <fill>
      <patternFill patternType="solid">
        <fgColor indexed="24"/>
        <bgColor auto="1"/>
      </patternFill>
    </fill>
    <fill>
      <patternFill patternType="solid">
        <fgColor indexed="28"/>
        <bgColor auto="1"/>
      </patternFill>
    </fill>
    <fill>
      <patternFill patternType="solid">
        <fgColor indexed="32"/>
        <bgColor auto="1"/>
      </patternFill>
    </fill>
    <fill>
      <patternFill patternType="solid">
        <fgColor indexed="33"/>
        <bgColor auto="1"/>
      </patternFill>
    </fill>
    <fill>
      <patternFill patternType="solid">
        <fgColor theme="0" tint="-0.14999847407452621"/>
        <bgColor indexed="64"/>
      </patternFill>
    </fill>
    <fill>
      <patternFill patternType="solid">
        <fgColor rgb="FFFFFF00"/>
        <bgColor indexed="64"/>
      </patternFill>
    </fill>
  </fills>
  <borders count="97">
    <border>
      <left/>
      <right/>
      <top/>
      <bottom/>
      <diagonal/>
    </border>
    <border>
      <left style="thin">
        <color indexed="10"/>
      </left>
      <right/>
      <top style="thin">
        <color indexed="10"/>
      </top>
      <bottom/>
      <diagonal/>
    </border>
    <border>
      <left/>
      <right/>
      <top style="thin">
        <color indexed="10"/>
      </top>
      <bottom style="medium">
        <color indexed="8"/>
      </bottom>
      <diagonal/>
    </border>
    <border>
      <left/>
      <right/>
      <top style="thin">
        <color indexed="10"/>
      </top>
      <bottom/>
      <diagonal/>
    </border>
    <border>
      <left/>
      <right style="thin">
        <color indexed="10"/>
      </right>
      <top style="thin">
        <color indexed="10"/>
      </top>
      <bottom/>
      <diagonal/>
    </border>
    <border>
      <left style="thin">
        <color indexed="10"/>
      </left>
      <right/>
      <top/>
      <bottom/>
      <diagonal/>
    </border>
    <border>
      <left/>
      <right/>
      <top style="medium">
        <color indexed="8"/>
      </top>
      <bottom/>
      <diagonal/>
    </border>
    <border>
      <left/>
      <right/>
      <top/>
      <bottom/>
      <diagonal/>
    </border>
    <border>
      <left/>
      <right style="thin">
        <color indexed="10"/>
      </right>
      <top/>
      <bottom/>
      <diagonal/>
    </border>
    <border>
      <left/>
      <right/>
      <top/>
      <bottom style="thick">
        <color indexed="8"/>
      </bottom>
      <diagonal/>
    </border>
    <border>
      <left style="thin">
        <color indexed="10"/>
      </left>
      <right style="thick">
        <color indexed="8"/>
      </right>
      <top/>
      <bottom/>
      <diagonal/>
    </border>
    <border>
      <left style="thick">
        <color indexed="8"/>
      </left>
      <right style="hair">
        <color indexed="8"/>
      </right>
      <top style="thick">
        <color indexed="8"/>
      </top>
      <bottom style="thick">
        <color indexed="8"/>
      </bottom>
      <diagonal/>
    </border>
    <border>
      <left style="hair">
        <color indexed="8"/>
      </left>
      <right style="hair">
        <color indexed="8"/>
      </right>
      <top style="thick">
        <color indexed="8"/>
      </top>
      <bottom style="thick">
        <color indexed="8"/>
      </bottom>
      <diagonal/>
    </border>
    <border>
      <left style="hair">
        <color indexed="8"/>
      </left>
      <right style="thick">
        <color indexed="8"/>
      </right>
      <top style="thick">
        <color indexed="8"/>
      </top>
      <bottom style="thick">
        <color indexed="8"/>
      </bottom>
      <diagonal/>
    </border>
    <border>
      <left style="thick">
        <color indexed="8"/>
      </left>
      <right/>
      <top/>
      <bottom/>
      <diagonal/>
    </border>
    <border>
      <left style="thick">
        <color indexed="8"/>
      </left>
      <right style="hair">
        <color indexed="8"/>
      </right>
      <top style="thick">
        <color indexed="8"/>
      </top>
      <bottom style="hair">
        <color indexed="8"/>
      </bottom>
      <diagonal/>
    </border>
    <border>
      <left style="hair">
        <color indexed="8"/>
      </left>
      <right style="hair">
        <color indexed="8"/>
      </right>
      <top style="thick">
        <color indexed="8"/>
      </top>
      <bottom style="hair">
        <color indexed="8"/>
      </bottom>
      <diagonal/>
    </border>
    <border>
      <left style="hair">
        <color indexed="8"/>
      </left>
      <right style="thick">
        <color indexed="8"/>
      </right>
      <top style="thick">
        <color indexed="8"/>
      </top>
      <bottom style="hair">
        <color indexed="8"/>
      </bottom>
      <diagonal/>
    </border>
    <border>
      <left style="thick">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ck">
        <color indexed="8"/>
      </right>
      <top style="hair">
        <color indexed="8"/>
      </top>
      <bottom style="hair">
        <color indexed="8"/>
      </bottom>
      <diagonal/>
    </border>
    <border>
      <left style="thick">
        <color indexed="8"/>
      </left>
      <right style="hair">
        <color indexed="8"/>
      </right>
      <top style="hair">
        <color indexed="8"/>
      </top>
      <bottom style="thick">
        <color indexed="8"/>
      </bottom>
      <diagonal/>
    </border>
    <border>
      <left style="hair">
        <color indexed="8"/>
      </left>
      <right style="hair">
        <color indexed="8"/>
      </right>
      <top style="hair">
        <color indexed="8"/>
      </top>
      <bottom style="thick">
        <color indexed="8"/>
      </bottom>
      <diagonal/>
    </border>
    <border>
      <left style="hair">
        <color indexed="8"/>
      </left>
      <right style="thick">
        <color indexed="8"/>
      </right>
      <top style="hair">
        <color indexed="8"/>
      </top>
      <bottom style="thick">
        <color indexed="8"/>
      </bottom>
      <diagonal/>
    </border>
    <border>
      <left/>
      <right/>
      <top style="thick">
        <color indexed="8"/>
      </top>
      <bottom/>
      <diagonal/>
    </border>
    <border>
      <left/>
      <right/>
      <top/>
      <bottom style="medium">
        <color indexed="8"/>
      </bottom>
      <diagonal/>
    </border>
    <border>
      <left style="thin">
        <color indexed="10"/>
      </left>
      <right style="medium">
        <color indexed="8"/>
      </right>
      <top/>
      <bottom/>
      <diagonal/>
    </border>
    <border>
      <left style="medium">
        <color indexed="8"/>
      </left>
      <right style="medium">
        <color indexed="8"/>
      </right>
      <top style="medium">
        <color indexed="8"/>
      </top>
      <bottom style="medium">
        <color indexed="8"/>
      </bottom>
      <diagonal/>
    </border>
    <border>
      <left style="medium">
        <color indexed="8"/>
      </left>
      <right style="dotted">
        <color indexed="18"/>
      </right>
      <top style="medium">
        <color indexed="8"/>
      </top>
      <bottom style="medium">
        <color indexed="8"/>
      </bottom>
      <diagonal/>
    </border>
    <border>
      <left style="dotted">
        <color indexed="18"/>
      </left>
      <right style="dotted">
        <color indexed="18"/>
      </right>
      <top style="medium">
        <color indexed="8"/>
      </top>
      <bottom style="medium">
        <color indexed="8"/>
      </bottom>
      <diagonal/>
    </border>
    <border>
      <left style="dotted">
        <color indexed="18"/>
      </left>
      <right style="medium">
        <color indexed="8"/>
      </right>
      <top style="medium">
        <color indexed="8"/>
      </top>
      <bottom style="medium">
        <color indexed="8"/>
      </bottom>
      <diagonal/>
    </border>
    <border>
      <left style="medium">
        <color indexed="8"/>
      </left>
      <right/>
      <top/>
      <bottom/>
      <diagonal/>
    </border>
    <border>
      <left style="medium">
        <color indexed="8"/>
      </left>
      <right style="dotted">
        <color indexed="18"/>
      </right>
      <top style="medium">
        <color indexed="8"/>
      </top>
      <bottom style="dotted">
        <color indexed="18"/>
      </bottom>
      <diagonal/>
    </border>
    <border>
      <left style="dotted">
        <color indexed="18"/>
      </left>
      <right style="dotted">
        <color indexed="18"/>
      </right>
      <top style="medium">
        <color indexed="8"/>
      </top>
      <bottom style="dotted">
        <color indexed="18"/>
      </bottom>
      <diagonal/>
    </border>
    <border>
      <left style="dotted">
        <color indexed="18"/>
      </left>
      <right style="medium">
        <color indexed="8"/>
      </right>
      <top style="medium">
        <color indexed="8"/>
      </top>
      <bottom style="dotted">
        <color indexed="18"/>
      </bottom>
      <diagonal/>
    </border>
    <border>
      <left style="medium">
        <color indexed="8"/>
      </left>
      <right style="dotted">
        <color indexed="18"/>
      </right>
      <top style="dotted">
        <color indexed="18"/>
      </top>
      <bottom style="dotted">
        <color indexed="18"/>
      </bottom>
      <diagonal/>
    </border>
    <border>
      <left style="dotted">
        <color indexed="18"/>
      </left>
      <right style="dotted">
        <color indexed="18"/>
      </right>
      <top style="dotted">
        <color indexed="18"/>
      </top>
      <bottom style="dotted">
        <color indexed="18"/>
      </bottom>
      <diagonal/>
    </border>
    <border>
      <left style="dotted">
        <color indexed="18"/>
      </left>
      <right style="medium">
        <color indexed="8"/>
      </right>
      <top style="dotted">
        <color indexed="18"/>
      </top>
      <bottom style="dotted">
        <color indexed="18"/>
      </bottom>
      <diagonal/>
    </border>
    <border>
      <left style="medium">
        <color indexed="8"/>
      </left>
      <right style="dotted">
        <color indexed="18"/>
      </right>
      <top style="dotted">
        <color indexed="18"/>
      </top>
      <bottom style="medium">
        <color indexed="8"/>
      </bottom>
      <diagonal/>
    </border>
    <border>
      <left style="dotted">
        <color indexed="18"/>
      </left>
      <right style="dotted">
        <color indexed="18"/>
      </right>
      <top style="dotted">
        <color indexed="18"/>
      </top>
      <bottom style="medium">
        <color indexed="8"/>
      </bottom>
      <diagonal/>
    </border>
    <border>
      <left style="dotted">
        <color indexed="18"/>
      </left>
      <right style="medium">
        <color indexed="8"/>
      </right>
      <top style="dotted">
        <color indexed="18"/>
      </top>
      <bottom style="medium">
        <color indexed="8"/>
      </bottom>
      <diagonal/>
    </border>
    <border>
      <left/>
      <right style="thin">
        <color indexed="10"/>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22"/>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style="medium">
        <color indexed="8"/>
      </right>
      <top style="medium">
        <color indexed="8"/>
      </top>
      <bottom/>
      <diagonal/>
    </border>
    <border>
      <left style="medium">
        <color indexed="8"/>
      </left>
      <right style="thin">
        <color indexed="8"/>
      </right>
      <top style="medium">
        <color indexed="22"/>
      </top>
      <bottom style="medium">
        <color indexed="22"/>
      </bottom>
      <diagonal/>
    </border>
    <border>
      <left style="thin">
        <color indexed="8"/>
      </left>
      <right style="thin">
        <color indexed="8"/>
      </right>
      <top/>
      <bottom/>
      <diagonal/>
    </border>
    <border>
      <left style="thin">
        <color indexed="8"/>
      </left>
      <right/>
      <top/>
      <bottom/>
      <diagonal/>
    </border>
    <border>
      <left/>
      <right style="medium">
        <color indexed="8"/>
      </right>
      <top/>
      <bottom/>
      <diagonal/>
    </border>
    <border>
      <left style="medium">
        <color indexed="8"/>
      </left>
      <right style="thin">
        <color indexed="8"/>
      </right>
      <top style="medium">
        <color indexed="22"/>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thin">
        <color indexed="8"/>
      </left>
      <right style="dotted">
        <color indexed="23"/>
      </right>
      <top style="medium">
        <color indexed="8"/>
      </top>
      <bottom style="dotted">
        <color indexed="23"/>
      </bottom>
      <diagonal/>
    </border>
    <border>
      <left style="dotted">
        <color indexed="23"/>
      </left>
      <right style="dotted">
        <color indexed="23"/>
      </right>
      <top style="medium">
        <color indexed="8"/>
      </top>
      <bottom style="dotted">
        <color indexed="23"/>
      </bottom>
      <diagonal/>
    </border>
    <border>
      <left style="dotted">
        <color indexed="23"/>
      </left>
      <right style="medium">
        <color indexed="8"/>
      </right>
      <top style="medium">
        <color indexed="8"/>
      </top>
      <bottom style="dotted">
        <color indexed="23"/>
      </bottom>
      <diagonal/>
    </border>
    <border>
      <left style="thin">
        <color indexed="8"/>
      </left>
      <right style="dotted">
        <color indexed="23"/>
      </right>
      <top style="dotted">
        <color indexed="23"/>
      </top>
      <bottom style="dotted">
        <color indexed="23"/>
      </bottom>
      <diagonal/>
    </border>
    <border>
      <left style="dotted">
        <color indexed="23"/>
      </left>
      <right style="dotted">
        <color indexed="23"/>
      </right>
      <top style="dotted">
        <color indexed="23"/>
      </top>
      <bottom style="dotted">
        <color indexed="23"/>
      </bottom>
      <diagonal/>
    </border>
    <border>
      <left style="dotted">
        <color indexed="23"/>
      </left>
      <right style="medium">
        <color indexed="8"/>
      </right>
      <top style="dotted">
        <color indexed="23"/>
      </top>
      <bottom style="dotted">
        <color indexed="23"/>
      </bottom>
      <diagonal/>
    </border>
    <border>
      <left style="medium">
        <color indexed="8"/>
      </left>
      <right style="thin">
        <color indexed="19"/>
      </right>
      <top style="medium">
        <color indexed="22"/>
      </top>
      <bottom style="medium">
        <color indexed="22"/>
      </bottom>
      <diagonal/>
    </border>
    <border>
      <left style="thin">
        <color indexed="19"/>
      </left>
      <right style="thin">
        <color indexed="8"/>
      </right>
      <top/>
      <bottom/>
      <diagonal/>
    </border>
    <border>
      <left style="medium">
        <color indexed="8"/>
      </left>
      <right style="thin">
        <color indexed="19"/>
      </right>
      <top style="medium">
        <color indexed="22"/>
      </top>
      <bottom style="medium">
        <color indexed="8"/>
      </bottom>
      <diagonal/>
    </border>
    <border>
      <left style="thin">
        <color indexed="19"/>
      </left>
      <right style="thin">
        <color indexed="8"/>
      </right>
      <top/>
      <bottom style="medium">
        <color indexed="8"/>
      </bottom>
      <diagonal/>
    </border>
    <border>
      <left style="thin">
        <color indexed="8"/>
      </left>
      <right style="dotted">
        <color indexed="23"/>
      </right>
      <top style="dotted">
        <color indexed="23"/>
      </top>
      <bottom style="medium">
        <color indexed="8"/>
      </bottom>
      <diagonal/>
    </border>
    <border>
      <left style="dotted">
        <color indexed="23"/>
      </left>
      <right style="dotted">
        <color indexed="23"/>
      </right>
      <top style="dotted">
        <color indexed="23"/>
      </top>
      <bottom style="medium">
        <color indexed="8"/>
      </bottom>
      <diagonal/>
    </border>
    <border>
      <left style="dotted">
        <color indexed="23"/>
      </left>
      <right style="medium">
        <color indexed="8"/>
      </right>
      <top style="dotted">
        <color indexed="23"/>
      </top>
      <bottom style="medium">
        <color indexed="8"/>
      </bottom>
      <diagonal/>
    </border>
    <border>
      <left style="thin">
        <color indexed="8"/>
      </left>
      <right style="thin">
        <color indexed="8"/>
      </right>
      <top style="medium">
        <color indexed="8"/>
      </top>
      <bottom/>
      <diagonal/>
    </border>
    <border>
      <left style="thin">
        <color indexed="8"/>
      </left>
      <right style="thin">
        <color indexed="8"/>
      </right>
      <top/>
      <bottom/>
      <diagonal/>
    </border>
    <border>
      <left style="thin">
        <color indexed="8"/>
      </left>
      <right style="thin">
        <color indexed="8"/>
      </right>
      <top/>
      <bottom style="medium">
        <color indexed="8"/>
      </bottom>
      <diagonal/>
    </border>
    <border>
      <left/>
      <right style="thin">
        <color indexed="10"/>
      </right>
      <top style="medium">
        <color indexed="8"/>
      </top>
      <bottom/>
      <diagonal/>
    </border>
    <border>
      <left style="thin">
        <color indexed="10"/>
      </left>
      <right style="medium">
        <color indexed="8"/>
      </right>
      <top/>
      <bottom style="thin">
        <color indexed="10"/>
      </bottom>
      <diagonal/>
    </border>
    <border>
      <left style="thick">
        <color indexed="31"/>
      </left>
      <right/>
      <top style="thick">
        <color indexed="31"/>
      </top>
      <bottom style="thin">
        <color indexed="8"/>
      </bottom>
      <diagonal/>
    </border>
    <border>
      <left/>
      <right/>
      <top style="thick">
        <color indexed="31"/>
      </top>
      <bottom style="thin">
        <color indexed="8"/>
      </bottom>
      <diagonal/>
    </border>
    <border>
      <left/>
      <right/>
      <top style="thick">
        <color indexed="31"/>
      </top>
      <bottom/>
      <diagonal/>
    </border>
    <border>
      <left/>
      <right style="thick">
        <color indexed="31"/>
      </right>
      <top style="thick">
        <color indexed="31"/>
      </top>
      <bottom/>
      <diagonal/>
    </border>
    <border>
      <left style="thick">
        <color indexed="31"/>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top/>
      <bottom/>
      <diagonal/>
    </border>
    <border>
      <left/>
      <right style="thick">
        <color indexed="31"/>
      </right>
      <top/>
      <bottom/>
      <diagonal/>
    </border>
    <border>
      <left style="thick">
        <color indexed="31"/>
      </left>
      <right/>
      <top style="thin">
        <color indexed="8"/>
      </top>
      <bottom/>
      <diagonal/>
    </border>
    <border>
      <left/>
      <right/>
      <top style="thin">
        <color indexed="8"/>
      </top>
      <bottom/>
      <diagonal/>
    </border>
    <border>
      <left style="thick">
        <color indexed="31"/>
      </left>
      <right/>
      <top/>
      <bottom/>
      <diagonal/>
    </border>
    <border>
      <left style="thick">
        <color indexed="31"/>
      </left>
      <right/>
      <top/>
      <bottom style="thick">
        <color indexed="31"/>
      </bottom>
      <diagonal/>
    </border>
    <border>
      <left/>
      <right/>
      <top/>
      <bottom style="thick">
        <color indexed="31"/>
      </bottom>
      <diagonal/>
    </border>
    <border>
      <left/>
      <right style="thick">
        <color indexed="31"/>
      </right>
      <top/>
      <bottom style="thick">
        <color indexed="31"/>
      </bottom>
      <diagonal/>
    </border>
    <border>
      <left style="thick">
        <color indexed="8"/>
      </left>
      <right style="hair">
        <color indexed="8"/>
      </right>
      <top style="hair">
        <color indexed="8"/>
      </top>
      <bottom/>
      <diagonal/>
    </border>
    <border>
      <left style="thick">
        <color indexed="8"/>
      </left>
      <right style="hair">
        <color indexed="8"/>
      </right>
      <top/>
      <bottom/>
      <diagonal/>
    </border>
    <border>
      <left style="thick">
        <color indexed="8"/>
      </left>
      <right style="hair">
        <color indexed="8"/>
      </right>
      <top/>
      <bottom style="thick">
        <color indexed="8"/>
      </bottom>
      <diagonal/>
    </border>
    <border>
      <left style="thick">
        <color indexed="8"/>
      </left>
      <right style="hair">
        <color indexed="8"/>
      </right>
      <top style="thick">
        <color indexed="8"/>
      </top>
      <bottom/>
      <diagonal/>
    </border>
    <border>
      <left style="thick">
        <color indexed="8"/>
      </left>
      <right style="hair">
        <color indexed="8"/>
      </right>
      <top/>
      <bottom style="hair">
        <color indexed="8"/>
      </bottom>
      <diagonal/>
    </border>
    <border>
      <left style="medium">
        <color indexed="64"/>
      </left>
      <right style="medium">
        <color indexed="64"/>
      </right>
      <top style="medium">
        <color indexed="64"/>
      </top>
      <bottom style="medium">
        <color indexed="8"/>
      </bottom>
      <diagonal/>
    </border>
  </borders>
  <cellStyleXfs count="2">
    <xf numFmtId="0" fontId="0" fillId="0" borderId="0" applyNumberFormat="0" applyFill="0" applyBorder="0" applyProtection="0">
      <alignment vertical="top" wrapText="1"/>
    </xf>
    <xf numFmtId="9" fontId="18" fillId="0" borderId="0" applyFont="0" applyFill="0" applyBorder="0" applyAlignment="0" applyProtection="0"/>
  </cellStyleXfs>
  <cellXfs count="259">
    <xf numFmtId="0" fontId="0" fillId="0" borderId="0" xfId="0">
      <alignment vertical="top" wrapText="1"/>
    </xf>
    <xf numFmtId="0" fontId="0" fillId="0" borderId="0" xfId="0" applyNumberFormat="1">
      <alignment vertical="top" wrapText="1"/>
    </xf>
    <xf numFmtId="0" fontId="0" fillId="2" borderId="1" xfId="0" applyFill="1" applyBorder="1">
      <alignment vertical="top" wrapText="1"/>
    </xf>
    <xf numFmtId="0" fontId="0" fillId="2" borderId="2" xfId="0" applyFill="1" applyBorder="1">
      <alignment vertical="top" wrapText="1"/>
    </xf>
    <xf numFmtId="0" fontId="0" fillId="2" borderId="3" xfId="0" applyFill="1" applyBorder="1">
      <alignment vertical="top" wrapText="1"/>
    </xf>
    <xf numFmtId="0" fontId="0" fillId="2" borderId="4" xfId="0" applyFill="1" applyBorder="1">
      <alignment vertical="top" wrapText="1"/>
    </xf>
    <xf numFmtId="0" fontId="0" fillId="2" borderId="5" xfId="0" applyFill="1" applyBorder="1">
      <alignment vertical="top" wrapText="1"/>
    </xf>
    <xf numFmtId="0" fontId="2" fillId="2" borderId="6" xfId="0" applyFont="1" applyFill="1" applyBorder="1" applyAlignment="1">
      <alignment horizontal="left" vertical="center" wrapText="1"/>
    </xf>
    <xf numFmtId="0" fontId="2" fillId="2" borderId="6" xfId="0" applyFont="1" applyFill="1" applyBorder="1" applyAlignment="1">
      <alignment horizontal="center" vertical="center" wrapText="1" readingOrder="1"/>
    </xf>
    <xf numFmtId="0" fontId="2" fillId="2" borderId="7" xfId="0" applyFont="1" applyFill="1" applyBorder="1" applyAlignment="1">
      <alignment horizontal="center" vertical="center" wrapText="1" readingOrder="1"/>
    </xf>
    <xf numFmtId="0" fontId="2" fillId="2" borderId="8" xfId="0" applyFont="1" applyFill="1" applyBorder="1" applyAlignment="1">
      <alignment horizontal="center" vertical="center" wrapText="1" readingOrder="1"/>
    </xf>
    <xf numFmtId="49" fontId="3" fillId="2" borderId="7" xfId="0" applyNumberFormat="1" applyFont="1" applyFill="1" applyBorder="1" applyAlignment="1">
      <alignment horizontal="left" vertical="center" wrapText="1"/>
    </xf>
    <xf numFmtId="0" fontId="2" fillId="2" borderId="7" xfId="0" applyFont="1" applyFill="1" applyBorder="1" applyAlignment="1">
      <alignment horizontal="left" vertical="center" wrapText="1"/>
    </xf>
    <xf numFmtId="49" fontId="3" fillId="2" borderId="9" xfId="0" applyNumberFormat="1" applyFont="1" applyFill="1" applyBorder="1" applyAlignment="1">
      <alignment horizontal="left" vertical="center" wrapText="1"/>
    </xf>
    <xf numFmtId="49" fontId="2" fillId="2" borderId="9" xfId="0" applyNumberFormat="1" applyFont="1" applyFill="1" applyBorder="1" applyAlignment="1">
      <alignment horizontal="left" vertical="center" wrapText="1"/>
    </xf>
    <xf numFmtId="0" fontId="2" fillId="2" borderId="9" xfId="0" applyFont="1" applyFill="1" applyBorder="1" applyAlignment="1">
      <alignment horizontal="center" vertical="center" wrapText="1" readingOrder="1"/>
    </xf>
    <xf numFmtId="0" fontId="4" fillId="2" borderId="10" xfId="0" applyFont="1" applyFill="1" applyBorder="1" applyAlignment="1">
      <alignment vertical="top" wrapText="1" readingOrder="1"/>
    </xf>
    <xf numFmtId="49" fontId="3" fillId="4" borderId="11" xfId="0" applyNumberFormat="1" applyFont="1" applyFill="1" applyBorder="1" applyAlignment="1">
      <alignment horizontal="center" vertical="center" wrapText="1" readingOrder="1"/>
    </xf>
    <xf numFmtId="0" fontId="3" fillId="4" borderId="12" xfId="0" applyFont="1" applyFill="1" applyBorder="1" applyAlignment="1">
      <alignment horizontal="center" vertical="center" wrapText="1" readingOrder="1"/>
    </xf>
    <xf numFmtId="49" fontId="3" fillId="4" borderId="12" xfId="0" applyNumberFormat="1" applyFont="1" applyFill="1" applyBorder="1" applyAlignment="1">
      <alignment horizontal="center" vertical="center" wrapText="1" readingOrder="1"/>
    </xf>
    <xf numFmtId="49" fontId="3" fillId="4" borderId="13" xfId="0" applyNumberFormat="1" applyFont="1" applyFill="1" applyBorder="1" applyAlignment="1">
      <alignment horizontal="center" vertical="center" wrapText="1" readingOrder="1"/>
    </xf>
    <xf numFmtId="0" fontId="3" fillId="2" borderId="14" xfId="0" applyFont="1" applyFill="1" applyBorder="1" applyAlignment="1">
      <alignment horizontal="center" vertical="center" wrapText="1" readingOrder="1"/>
    </xf>
    <xf numFmtId="0" fontId="3" fillId="2" borderId="7" xfId="0" applyFont="1" applyFill="1" applyBorder="1" applyAlignment="1">
      <alignment horizontal="center" vertical="center" wrapText="1" readingOrder="1"/>
    </xf>
    <xf numFmtId="0" fontId="3" fillId="2" borderId="8" xfId="0" applyFont="1" applyFill="1" applyBorder="1" applyAlignment="1">
      <alignment horizontal="center" vertical="center" wrapText="1" readingOrder="1"/>
    </xf>
    <xf numFmtId="0" fontId="0" fillId="2" borderId="10" xfId="0" applyFill="1" applyBorder="1">
      <alignment vertical="top" wrapText="1"/>
    </xf>
    <xf numFmtId="49" fontId="2" fillId="5" borderId="11" xfId="0" applyNumberFormat="1" applyFont="1" applyFill="1" applyBorder="1" applyAlignment="1">
      <alignment horizontal="center" vertical="center" wrapText="1" readingOrder="1"/>
    </xf>
    <xf numFmtId="49" fontId="2" fillId="5" borderId="12" xfId="0" applyNumberFormat="1" applyFont="1" applyFill="1" applyBorder="1" applyAlignment="1">
      <alignment horizontal="left" vertical="center" wrapText="1" readingOrder="1"/>
    </xf>
    <xf numFmtId="0" fontId="2" fillId="5" borderId="12" xfId="0" applyNumberFormat="1" applyFont="1" applyFill="1" applyBorder="1" applyAlignment="1">
      <alignment horizontal="center" vertical="center" wrapText="1" readingOrder="1"/>
    </xf>
    <xf numFmtId="49" fontId="2" fillId="5" borderId="12" xfId="0" applyNumberFormat="1" applyFont="1" applyFill="1" applyBorder="1" applyAlignment="1">
      <alignment horizontal="center" vertical="center" wrapText="1" readingOrder="1"/>
    </xf>
    <xf numFmtId="3" fontId="2" fillId="5" borderId="12" xfId="0" applyNumberFormat="1" applyFont="1" applyFill="1" applyBorder="1" applyAlignment="1">
      <alignment horizontal="right" vertical="center" wrapText="1" readingOrder="1"/>
    </xf>
    <xf numFmtId="164" fontId="2" fillId="5" borderId="12" xfId="0" applyNumberFormat="1" applyFont="1" applyFill="1" applyBorder="1" applyAlignment="1">
      <alignment horizontal="center" vertical="center" wrapText="1" readingOrder="1"/>
    </xf>
    <xf numFmtId="49" fontId="2" fillId="5" borderId="13" xfId="0" applyNumberFormat="1" applyFont="1" applyFill="1" applyBorder="1" applyAlignment="1">
      <alignment horizontal="center" vertical="center" wrapText="1" readingOrder="1"/>
    </xf>
    <xf numFmtId="0" fontId="2" fillId="2" borderId="14" xfId="0" applyFont="1" applyFill="1" applyBorder="1" applyAlignment="1">
      <alignment horizontal="center" vertical="center" wrapText="1" readingOrder="1"/>
    </xf>
    <xf numFmtId="49" fontId="2" fillId="6" borderId="16" xfId="0" applyNumberFormat="1" applyFont="1" applyFill="1" applyBorder="1" applyAlignment="1">
      <alignment horizontal="left" vertical="center" wrapText="1" readingOrder="1"/>
    </xf>
    <xf numFmtId="3" fontId="2" fillId="6" borderId="16" xfId="0" applyNumberFormat="1" applyFont="1" applyFill="1" applyBorder="1" applyAlignment="1">
      <alignment horizontal="left" vertical="center" wrapText="1" readingOrder="1"/>
    </xf>
    <xf numFmtId="49" fontId="2" fillId="6" borderId="16" xfId="0" applyNumberFormat="1" applyFont="1" applyFill="1" applyBorder="1" applyAlignment="1">
      <alignment horizontal="center" vertical="center" wrapText="1" readingOrder="1"/>
    </xf>
    <xf numFmtId="3" fontId="2" fillId="6" borderId="16" xfId="0" applyNumberFormat="1" applyFont="1" applyFill="1" applyBorder="1" applyAlignment="1">
      <alignment horizontal="right" vertical="center" wrapText="1" readingOrder="1"/>
    </xf>
    <xf numFmtId="49" fontId="2" fillId="2" borderId="16" xfId="0" applyNumberFormat="1" applyFont="1" applyFill="1" applyBorder="1" applyAlignment="1">
      <alignment horizontal="left" vertical="center" wrapText="1" readingOrder="1"/>
    </xf>
    <xf numFmtId="164" fontId="2" fillId="2" borderId="16" xfId="0" applyNumberFormat="1" applyFont="1" applyFill="1" applyBorder="1" applyAlignment="1">
      <alignment horizontal="right" vertical="center" wrapText="1" readingOrder="1"/>
    </xf>
    <xf numFmtId="49" fontId="2" fillId="6" borderId="17" xfId="0" applyNumberFormat="1" applyFont="1" applyFill="1" applyBorder="1" applyAlignment="1">
      <alignment horizontal="center" vertical="center" wrapText="1" readingOrder="1"/>
    </xf>
    <xf numFmtId="49" fontId="2" fillId="6" borderId="19" xfId="0" applyNumberFormat="1" applyFont="1" applyFill="1" applyBorder="1" applyAlignment="1">
      <alignment horizontal="left" vertical="center" wrapText="1" readingOrder="1"/>
    </xf>
    <xf numFmtId="3" fontId="2" fillId="6" borderId="19" xfId="0" applyNumberFormat="1" applyFont="1" applyFill="1" applyBorder="1" applyAlignment="1">
      <alignment horizontal="left" vertical="center" wrapText="1" readingOrder="1"/>
    </xf>
    <xf numFmtId="49" fontId="2" fillId="6" borderId="19" xfId="0" applyNumberFormat="1" applyFont="1" applyFill="1" applyBorder="1" applyAlignment="1">
      <alignment horizontal="center" vertical="center" wrapText="1" readingOrder="1"/>
    </xf>
    <xf numFmtId="3" fontId="2" fillId="6" borderId="19" xfId="0" applyNumberFormat="1" applyFont="1" applyFill="1" applyBorder="1" applyAlignment="1">
      <alignment horizontal="right" vertical="center" wrapText="1" readingOrder="1"/>
    </xf>
    <xf numFmtId="49" fontId="2" fillId="2" borderId="19" xfId="0" applyNumberFormat="1" applyFont="1" applyFill="1" applyBorder="1" applyAlignment="1">
      <alignment horizontal="left" vertical="center" wrapText="1" readingOrder="1"/>
    </xf>
    <xf numFmtId="164" fontId="2" fillId="2" borderId="19" xfId="0" applyNumberFormat="1" applyFont="1" applyFill="1" applyBorder="1" applyAlignment="1">
      <alignment horizontal="right" vertical="center" wrapText="1" readingOrder="1"/>
    </xf>
    <xf numFmtId="49" fontId="2" fillId="6" borderId="20" xfId="0" applyNumberFormat="1" applyFont="1" applyFill="1" applyBorder="1" applyAlignment="1">
      <alignment horizontal="center" vertical="center" wrapText="1" readingOrder="1"/>
    </xf>
    <xf numFmtId="165" fontId="2" fillId="6" borderId="19" xfId="0" applyNumberFormat="1" applyFont="1" applyFill="1" applyBorder="1" applyAlignment="1">
      <alignment horizontal="right" vertical="center" wrapText="1" readingOrder="1"/>
    </xf>
    <xf numFmtId="49" fontId="2" fillId="6" borderId="19" xfId="0" applyNumberFormat="1" applyFont="1" applyFill="1" applyBorder="1" applyAlignment="1">
      <alignment horizontal="right" vertical="center" wrapText="1" readingOrder="1"/>
    </xf>
    <xf numFmtId="49" fontId="2" fillId="2" borderId="19" xfId="0" applyNumberFormat="1" applyFont="1" applyFill="1" applyBorder="1" applyAlignment="1">
      <alignment horizontal="right" vertical="center" wrapText="1" readingOrder="1"/>
    </xf>
    <xf numFmtId="3" fontId="2" fillId="2" borderId="19" xfId="0" applyNumberFormat="1" applyFont="1" applyFill="1" applyBorder="1" applyAlignment="1">
      <alignment horizontal="right" vertical="center" wrapText="1" readingOrder="1"/>
    </xf>
    <xf numFmtId="49" fontId="2" fillId="6" borderId="22" xfId="0" applyNumberFormat="1" applyFont="1" applyFill="1" applyBorder="1" applyAlignment="1">
      <alignment horizontal="left" vertical="center" wrapText="1" readingOrder="1"/>
    </xf>
    <xf numFmtId="3" fontId="2" fillId="6" borderId="22" xfId="0" applyNumberFormat="1" applyFont="1" applyFill="1" applyBorder="1" applyAlignment="1">
      <alignment horizontal="left" vertical="center" wrapText="1" readingOrder="1"/>
    </xf>
    <xf numFmtId="49" fontId="2" fillId="6" borderId="22" xfId="0" applyNumberFormat="1" applyFont="1" applyFill="1" applyBorder="1" applyAlignment="1">
      <alignment horizontal="center" vertical="center" wrapText="1" readingOrder="1"/>
    </xf>
    <xf numFmtId="49" fontId="2" fillId="6" borderId="22" xfId="0" applyNumberFormat="1" applyFont="1" applyFill="1" applyBorder="1" applyAlignment="1">
      <alignment horizontal="right" vertical="center" wrapText="1" readingOrder="1"/>
    </xf>
    <xf numFmtId="49" fontId="2" fillId="2" borderId="22" xfId="0" applyNumberFormat="1" applyFont="1" applyFill="1" applyBorder="1" applyAlignment="1">
      <alignment horizontal="left" vertical="center" wrapText="1" readingOrder="1"/>
    </xf>
    <xf numFmtId="49" fontId="2" fillId="2" borderId="22" xfId="0" applyNumberFormat="1" applyFont="1" applyFill="1" applyBorder="1" applyAlignment="1">
      <alignment horizontal="right" vertical="center" wrapText="1" readingOrder="1"/>
    </xf>
    <xf numFmtId="49" fontId="2" fillId="6" borderId="23" xfId="0" applyNumberFormat="1" applyFont="1" applyFill="1" applyBorder="1" applyAlignment="1">
      <alignment horizontal="center" vertical="center" wrapText="1" readingOrder="1"/>
    </xf>
    <xf numFmtId="0" fontId="2" fillId="2" borderId="24" xfId="0" applyFont="1" applyFill="1" applyBorder="1" applyAlignment="1">
      <alignment horizontal="left" vertical="center" wrapText="1"/>
    </xf>
    <xf numFmtId="0" fontId="5" fillId="2" borderId="24" xfId="0" applyFont="1" applyFill="1" applyBorder="1" applyAlignment="1">
      <alignment vertical="center" wrapText="1" readingOrder="1"/>
    </xf>
    <xf numFmtId="0" fontId="2" fillId="2" borderId="24" xfId="0" applyFont="1" applyFill="1" applyBorder="1" applyAlignment="1">
      <alignment horizontal="center" vertical="center" wrapText="1" readingOrder="1"/>
    </xf>
    <xf numFmtId="0" fontId="5" fillId="2" borderId="9" xfId="0" applyFont="1" applyFill="1" applyBorder="1" applyAlignment="1">
      <alignment vertical="center" wrapText="1" readingOrder="1"/>
    </xf>
    <xf numFmtId="49" fontId="2" fillId="4" borderId="11" xfId="0" applyNumberFormat="1" applyFont="1" applyFill="1" applyBorder="1" applyAlignment="1">
      <alignment horizontal="left" vertical="center" wrapText="1" readingOrder="1"/>
    </xf>
    <xf numFmtId="49" fontId="2" fillId="4" borderId="12" xfId="0" applyNumberFormat="1" applyFont="1" applyFill="1" applyBorder="1" applyAlignment="1">
      <alignment horizontal="center" vertical="center" wrapText="1" readingOrder="1"/>
    </xf>
    <xf numFmtId="49" fontId="2" fillId="4" borderId="13" xfId="0" applyNumberFormat="1" applyFont="1" applyFill="1" applyBorder="1" applyAlignment="1">
      <alignment horizontal="center" vertical="center" wrapText="1" readingOrder="1"/>
    </xf>
    <xf numFmtId="0" fontId="0" fillId="3" borderId="7" xfId="0" applyFill="1" applyBorder="1">
      <alignment vertical="top" wrapText="1"/>
    </xf>
    <xf numFmtId="49" fontId="2" fillId="2" borderId="15" xfId="0" applyNumberFormat="1" applyFont="1" applyFill="1" applyBorder="1" applyAlignment="1">
      <alignment horizontal="left" vertical="center" wrapText="1" readingOrder="1"/>
    </xf>
    <xf numFmtId="49" fontId="2" fillId="2" borderId="18" xfId="0" applyNumberFormat="1" applyFont="1" applyFill="1" applyBorder="1" applyAlignment="1">
      <alignment horizontal="left" vertical="center" wrapText="1" readingOrder="1"/>
    </xf>
    <xf numFmtId="166" fontId="2" fillId="7" borderId="19" xfId="0" applyNumberFormat="1" applyFont="1" applyFill="1" applyBorder="1" applyAlignment="1">
      <alignment horizontal="center" vertical="center" wrapText="1" readingOrder="1"/>
    </xf>
    <xf numFmtId="166" fontId="2" fillId="7" borderId="20" xfId="0" applyNumberFormat="1" applyFont="1" applyFill="1" applyBorder="1" applyAlignment="1">
      <alignment horizontal="center" vertical="center" wrapText="1" readingOrder="1"/>
    </xf>
    <xf numFmtId="49" fontId="2" fillId="2" borderId="21" xfId="0" applyNumberFormat="1" applyFont="1" applyFill="1" applyBorder="1" applyAlignment="1">
      <alignment horizontal="left" vertical="center" wrapText="1" readingOrder="1"/>
    </xf>
    <xf numFmtId="10" fontId="2" fillId="2" borderId="22" xfId="0" applyNumberFormat="1" applyFont="1" applyFill="1" applyBorder="1" applyAlignment="1">
      <alignment horizontal="center" vertical="center" wrapText="1" readingOrder="1"/>
    </xf>
    <xf numFmtId="10" fontId="2" fillId="2" borderId="23" xfId="0" applyNumberFormat="1" applyFont="1" applyFill="1" applyBorder="1" applyAlignment="1">
      <alignment horizontal="center" vertical="center" wrapText="1" readingOrder="1"/>
    </xf>
    <xf numFmtId="0" fontId="5" fillId="3" borderId="7" xfId="0" applyFont="1" applyFill="1" applyBorder="1" applyAlignment="1">
      <alignment vertical="center" wrapText="1" readingOrder="1"/>
    </xf>
    <xf numFmtId="49" fontId="3" fillId="2" borderId="25" xfId="0" applyNumberFormat="1" applyFont="1" applyFill="1" applyBorder="1" applyAlignment="1">
      <alignment horizontal="left" vertical="center" wrapText="1"/>
    </xf>
    <xf numFmtId="0" fontId="5" fillId="2" borderId="25" xfId="0" applyFont="1" applyFill="1" applyBorder="1" applyAlignment="1">
      <alignment vertical="center" wrapText="1" readingOrder="1"/>
    </xf>
    <xf numFmtId="0" fontId="2" fillId="2" borderId="25" xfId="0" applyFont="1" applyFill="1" applyBorder="1" applyAlignment="1">
      <alignment horizontal="center" vertical="center" wrapText="1" readingOrder="1"/>
    </xf>
    <xf numFmtId="0" fontId="0" fillId="2" borderId="26" xfId="0" applyFill="1" applyBorder="1">
      <alignment vertical="top" wrapText="1"/>
    </xf>
    <xf numFmtId="49" fontId="2" fillId="4" borderId="27" xfId="0" applyNumberFormat="1" applyFont="1" applyFill="1" applyBorder="1" applyAlignment="1">
      <alignment horizontal="center" vertical="center" wrapText="1"/>
    </xf>
    <xf numFmtId="49" fontId="2" fillId="4" borderId="28" xfId="0" applyNumberFormat="1" applyFont="1" applyFill="1" applyBorder="1" applyAlignment="1">
      <alignment horizontal="center" vertical="center" wrapText="1"/>
    </xf>
    <xf numFmtId="49" fontId="2" fillId="4" borderId="29" xfId="0" applyNumberFormat="1" applyFont="1" applyFill="1" applyBorder="1" applyAlignment="1">
      <alignment horizontal="center" vertical="center" wrapText="1"/>
    </xf>
    <xf numFmtId="49" fontId="2" fillId="4" borderId="30" xfId="0" applyNumberFormat="1" applyFont="1" applyFill="1" applyBorder="1" applyAlignment="1">
      <alignment horizontal="center" vertical="center" wrapText="1"/>
    </xf>
    <xf numFmtId="0" fontId="2" fillId="2" borderId="31" xfId="0" applyFont="1" applyFill="1" applyBorder="1" applyAlignment="1">
      <alignment horizontal="center" vertical="center" wrapText="1" readingOrder="1"/>
    </xf>
    <xf numFmtId="164" fontId="2" fillId="7" borderId="32" xfId="0" applyNumberFormat="1" applyFont="1" applyFill="1" applyBorder="1" applyAlignment="1">
      <alignment horizontal="center" vertical="center" wrapText="1"/>
    </xf>
    <xf numFmtId="164" fontId="2" fillId="7" borderId="33" xfId="0" applyNumberFormat="1" applyFont="1" applyFill="1" applyBorder="1" applyAlignment="1">
      <alignment horizontal="center" vertical="center" wrapText="1"/>
    </xf>
    <xf numFmtId="164" fontId="2" fillId="7" borderId="34" xfId="0" applyNumberFormat="1" applyFont="1" applyFill="1" applyBorder="1" applyAlignment="1">
      <alignment horizontal="center" vertical="center" wrapText="1"/>
    </xf>
    <xf numFmtId="167" fontId="2" fillId="7" borderId="35" xfId="0" applyNumberFormat="1" applyFont="1" applyFill="1" applyBorder="1" applyAlignment="1">
      <alignment horizontal="center" vertical="center" wrapText="1"/>
    </xf>
    <xf numFmtId="167" fontId="2" fillId="7" borderId="36" xfId="0" applyNumberFormat="1" applyFont="1" applyFill="1" applyBorder="1" applyAlignment="1">
      <alignment horizontal="center" vertical="center" wrapText="1"/>
    </xf>
    <xf numFmtId="167" fontId="2" fillId="7" borderId="37" xfId="0" applyNumberFormat="1" applyFont="1" applyFill="1" applyBorder="1" applyAlignment="1">
      <alignment horizontal="center" vertical="center" wrapText="1"/>
    </xf>
    <xf numFmtId="166" fontId="2" fillId="7" borderId="35" xfId="0" applyNumberFormat="1" applyFont="1" applyFill="1" applyBorder="1" applyAlignment="1">
      <alignment horizontal="center" vertical="center" wrapText="1"/>
    </xf>
    <xf numFmtId="166" fontId="2" fillId="7" borderId="36" xfId="0" applyNumberFormat="1" applyFont="1" applyFill="1" applyBorder="1" applyAlignment="1">
      <alignment horizontal="center" vertical="center" wrapText="1"/>
    </xf>
    <xf numFmtId="166" fontId="2" fillId="7" borderId="37" xfId="0" applyNumberFormat="1" applyFont="1" applyFill="1" applyBorder="1" applyAlignment="1">
      <alignment horizontal="center" vertical="center" wrapText="1"/>
    </xf>
    <xf numFmtId="1" fontId="2" fillId="7" borderId="35" xfId="0" applyNumberFormat="1" applyFont="1" applyFill="1" applyBorder="1" applyAlignment="1">
      <alignment horizontal="center" vertical="center" wrapText="1"/>
    </xf>
    <xf numFmtId="1" fontId="2" fillId="7" borderId="37" xfId="0" applyNumberFormat="1" applyFont="1" applyFill="1" applyBorder="1" applyAlignment="1">
      <alignment horizontal="center" vertical="center" wrapText="1"/>
    </xf>
    <xf numFmtId="10" fontId="2" fillId="7" borderId="38" xfId="0" applyNumberFormat="1" applyFont="1" applyFill="1" applyBorder="1" applyAlignment="1">
      <alignment horizontal="center" vertical="center" wrapText="1"/>
    </xf>
    <xf numFmtId="10" fontId="2" fillId="7" borderId="39" xfId="0" applyNumberFormat="1" applyFont="1" applyFill="1" applyBorder="1" applyAlignment="1">
      <alignment horizontal="center" vertical="center" wrapText="1"/>
    </xf>
    <xf numFmtId="10" fontId="2" fillId="7" borderId="40" xfId="0" applyNumberFormat="1" applyFont="1" applyFill="1" applyBorder="1" applyAlignment="1">
      <alignment horizontal="center" vertical="center" wrapText="1"/>
    </xf>
    <xf numFmtId="0" fontId="8" fillId="2" borderId="26" xfId="0" applyFont="1" applyFill="1" applyBorder="1" applyAlignment="1">
      <alignment vertical="top" wrapText="1" readingOrder="1"/>
    </xf>
    <xf numFmtId="0" fontId="9" fillId="2" borderId="31" xfId="0" applyFont="1" applyFill="1" applyBorder="1" applyAlignment="1">
      <alignment horizontal="center" vertical="center" wrapText="1" readingOrder="1"/>
    </xf>
    <xf numFmtId="0" fontId="9" fillId="2" borderId="7" xfId="0" applyFont="1" applyFill="1" applyBorder="1" applyAlignment="1">
      <alignment horizontal="center" vertical="center" wrapText="1" readingOrder="1"/>
    </xf>
    <xf numFmtId="0" fontId="9" fillId="2" borderId="8" xfId="0" applyFont="1" applyFill="1" applyBorder="1" applyAlignment="1">
      <alignment horizontal="center" vertical="center" wrapText="1" readingOrder="1"/>
    </xf>
    <xf numFmtId="0" fontId="5" fillId="2" borderId="6" xfId="0" applyFont="1" applyFill="1" applyBorder="1" applyAlignment="1">
      <alignment vertical="center" wrapText="1" readingOrder="1"/>
    </xf>
    <xf numFmtId="0" fontId="2" fillId="2" borderId="41" xfId="0" applyFont="1" applyFill="1" applyBorder="1" applyAlignment="1">
      <alignment horizontal="center" vertical="center" wrapText="1" readingOrder="1"/>
    </xf>
    <xf numFmtId="49" fontId="2" fillId="2" borderId="42" xfId="0" applyNumberFormat="1" applyFont="1" applyFill="1" applyBorder="1" applyAlignment="1">
      <alignment horizontal="left" vertical="center" wrapText="1"/>
    </xf>
    <xf numFmtId="0" fontId="5" fillId="2" borderId="43" xfId="0" applyFont="1" applyFill="1" applyBorder="1" applyAlignment="1">
      <alignment vertical="center" wrapText="1" readingOrder="1"/>
    </xf>
    <xf numFmtId="0" fontId="2" fillId="2" borderId="44" xfId="0" applyNumberFormat="1" applyFont="1" applyFill="1" applyBorder="1" applyAlignment="1">
      <alignment horizontal="center" vertical="center" wrapText="1" readingOrder="1"/>
    </xf>
    <xf numFmtId="0" fontId="2" fillId="2" borderId="45" xfId="0" applyNumberFormat="1" applyFont="1" applyFill="1" applyBorder="1" applyAlignment="1">
      <alignment horizontal="center" vertical="center" wrapText="1" readingOrder="1"/>
    </xf>
    <xf numFmtId="49" fontId="2" fillId="2" borderId="46" xfId="0" applyNumberFormat="1" applyFont="1" applyFill="1" applyBorder="1" applyAlignment="1">
      <alignment horizontal="left" vertical="center" wrapText="1"/>
    </xf>
    <xf numFmtId="10" fontId="2" fillId="2" borderId="47" xfId="0" applyNumberFormat="1" applyFont="1" applyFill="1" applyBorder="1" applyAlignment="1">
      <alignment horizontal="center" vertical="center" wrapText="1" readingOrder="1"/>
    </xf>
    <xf numFmtId="0" fontId="2" fillId="2" borderId="48" xfId="0" applyFont="1" applyFill="1" applyBorder="1" applyAlignment="1">
      <alignment horizontal="center" vertical="center" wrapText="1" readingOrder="1"/>
    </xf>
    <xf numFmtId="0" fontId="2" fillId="2" borderId="6" xfId="0" applyFont="1" applyFill="1" applyBorder="1" applyAlignment="1">
      <alignment vertical="center" wrapText="1" readingOrder="1"/>
    </xf>
    <xf numFmtId="0" fontId="2" fillId="2" borderId="49" xfId="0" applyFont="1" applyFill="1" applyBorder="1" applyAlignment="1">
      <alignment horizontal="center" vertical="center" wrapText="1" readingOrder="1"/>
    </xf>
    <xf numFmtId="49" fontId="2" fillId="2" borderId="50" xfId="0" applyNumberFormat="1" applyFont="1" applyFill="1" applyBorder="1" applyAlignment="1">
      <alignment horizontal="left" vertical="center" wrapText="1"/>
    </xf>
    <xf numFmtId="166" fontId="2" fillId="2" borderId="51" xfId="0" applyNumberFormat="1" applyFont="1" applyFill="1" applyBorder="1" applyAlignment="1">
      <alignment horizontal="center" vertical="center" wrapText="1" readingOrder="1"/>
    </xf>
    <xf numFmtId="0" fontId="2" fillId="2" borderId="52" xfId="0" applyFont="1" applyFill="1" applyBorder="1" applyAlignment="1">
      <alignment horizontal="center" vertical="center" wrapText="1" readingOrder="1"/>
    </xf>
    <xf numFmtId="0" fontId="2" fillId="2" borderId="7" xfId="0" applyFont="1" applyFill="1" applyBorder="1" applyAlignment="1">
      <alignment vertical="center" wrapText="1" readingOrder="1"/>
    </xf>
    <xf numFmtId="0" fontId="2" fillId="2" borderId="53" xfId="0" applyFont="1" applyFill="1" applyBorder="1" applyAlignment="1">
      <alignment vertical="center" wrapText="1" readingOrder="1"/>
    </xf>
    <xf numFmtId="169" fontId="2" fillId="2" borderId="51" xfId="0" applyNumberFormat="1" applyFont="1" applyFill="1" applyBorder="1" applyAlignment="1">
      <alignment horizontal="center" vertical="center" wrapText="1" readingOrder="1"/>
    </xf>
    <xf numFmtId="3" fontId="2" fillId="2" borderId="51" xfId="0" applyNumberFormat="1" applyFont="1" applyFill="1" applyBorder="1" applyAlignment="1">
      <alignment horizontal="center" vertical="center" wrapText="1" readingOrder="1"/>
    </xf>
    <xf numFmtId="0" fontId="2" fillId="2" borderId="53" xfId="0" applyFont="1" applyFill="1" applyBorder="1" applyAlignment="1">
      <alignment horizontal="center" vertical="center" wrapText="1" readingOrder="1"/>
    </xf>
    <xf numFmtId="49" fontId="2" fillId="2" borderId="54" xfId="0" applyNumberFormat="1" applyFont="1" applyFill="1" applyBorder="1" applyAlignment="1">
      <alignment horizontal="left" vertical="center" wrapText="1"/>
    </xf>
    <xf numFmtId="3" fontId="2" fillId="2" borderId="55" xfId="0" applyNumberFormat="1" applyFont="1" applyFill="1" applyBorder="1" applyAlignment="1">
      <alignment horizontal="center" vertical="center" wrapText="1" readingOrder="1"/>
    </xf>
    <xf numFmtId="0" fontId="2" fillId="2" borderId="56" xfId="0" applyNumberFormat="1" applyFont="1" applyFill="1" applyBorder="1" applyAlignment="1">
      <alignment horizontal="center" vertical="center" wrapText="1" readingOrder="1"/>
    </xf>
    <xf numFmtId="0" fontId="2" fillId="2" borderId="25" xfId="0" applyNumberFormat="1" applyFont="1" applyFill="1" applyBorder="1" applyAlignment="1">
      <alignment horizontal="center" vertical="center" wrapText="1" readingOrder="1"/>
    </xf>
    <xf numFmtId="0" fontId="2" fillId="2" borderId="57" xfId="0" applyNumberFormat="1" applyFont="1" applyFill="1" applyBorder="1" applyAlignment="1">
      <alignment horizontal="center" vertical="center" wrapText="1" readingOrder="1"/>
    </xf>
    <xf numFmtId="0" fontId="4" fillId="2" borderId="26" xfId="0" applyFont="1" applyFill="1" applyBorder="1" applyAlignment="1">
      <alignment vertical="top" wrapText="1" readingOrder="1"/>
    </xf>
    <xf numFmtId="49" fontId="3" fillId="2" borderId="46" xfId="0" applyNumberFormat="1" applyFont="1" applyFill="1" applyBorder="1" applyAlignment="1">
      <alignment horizontal="left" vertical="center" wrapText="1"/>
    </xf>
    <xf numFmtId="49" fontId="3" fillId="2" borderId="47" xfId="0" applyNumberFormat="1" applyFont="1" applyFill="1" applyBorder="1" applyAlignment="1">
      <alignment horizontal="center" vertical="center" wrapText="1" readingOrder="1"/>
    </xf>
    <xf numFmtId="0" fontId="3" fillId="2" borderId="58" xfId="0" applyFont="1" applyFill="1" applyBorder="1" applyAlignment="1">
      <alignment vertical="center" wrapText="1" readingOrder="1"/>
    </xf>
    <xf numFmtId="0" fontId="3" fillId="2" borderId="59" xfId="0" applyFont="1" applyFill="1" applyBorder="1" applyAlignment="1">
      <alignment vertical="center" wrapText="1" readingOrder="1"/>
    </xf>
    <xf numFmtId="0" fontId="3" fillId="2" borderId="60" xfId="0" applyFont="1" applyFill="1" applyBorder="1" applyAlignment="1">
      <alignment vertical="center" wrapText="1" readingOrder="1"/>
    </xf>
    <xf numFmtId="168" fontId="2" fillId="2" borderId="51" xfId="0" applyNumberFormat="1" applyFont="1" applyFill="1" applyBorder="1" applyAlignment="1">
      <alignment vertical="center" wrapText="1" readingOrder="1"/>
    </xf>
    <xf numFmtId="3" fontId="2" fillId="2" borderId="61" xfId="0" applyNumberFormat="1" applyFont="1" applyFill="1" applyBorder="1" applyAlignment="1">
      <alignment vertical="center" wrapText="1" readingOrder="1"/>
    </xf>
    <xf numFmtId="3" fontId="2" fillId="2" borderId="62" xfId="0" applyNumberFormat="1" applyFont="1" applyFill="1" applyBorder="1" applyAlignment="1">
      <alignment vertical="center" wrapText="1" readingOrder="1"/>
    </xf>
    <xf numFmtId="3" fontId="2" fillId="2" borderId="63" xfId="0" applyNumberFormat="1" applyFont="1" applyFill="1" applyBorder="1" applyAlignment="1">
      <alignment vertical="center" wrapText="1" readingOrder="1"/>
    </xf>
    <xf numFmtId="49" fontId="7" fillId="6" borderId="64" xfId="0" applyNumberFormat="1" applyFont="1" applyFill="1" applyBorder="1" applyAlignment="1">
      <alignment horizontal="left" vertical="center" wrapText="1"/>
    </xf>
    <xf numFmtId="168" fontId="2" fillId="7" borderId="65" xfId="0" applyNumberFormat="1" applyFont="1" applyFill="1" applyBorder="1" applyAlignment="1">
      <alignment vertical="center" wrapText="1" readingOrder="1"/>
    </xf>
    <xf numFmtId="49" fontId="7" fillId="6" borderId="66" xfId="0" applyNumberFormat="1" applyFont="1" applyFill="1" applyBorder="1" applyAlignment="1">
      <alignment horizontal="left" vertical="center" wrapText="1"/>
    </xf>
    <xf numFmtId="168" fontId="2" fillId="7" borderId="67" xfId="0" applyNumberFormat="1" applyFont="1" applyFill="1" applyBorder="1" applyAlignment="1">
      <alignment vertical="center" wrapText="1" readingOrder="1"/>
    </xf>
    <xf numFmtId="3" fontId="2" fillId="2" borderId="68" xfId="0" applyNumberFormat="1" applyFont="1" applyFill="1" applyBorder="1" applyAlignment="1">
      <alignment vertical="center" wrapText="1" readingOrder="1"/>
    </xf>
    <xf numFmtId="3" fontId="2" fillId="2" borderId="69" xfId="0" applyNumberFormat="1" applyFont="1" applyFill="1" applyBorder="1" applyAlignment="1">
      <alignment vertical="center" wrapText="1" readingOrder="1"/>
    </xf>
    <xf numFmtId="3" fontId="2" fillId="2" borderId="70" xfId="0" applyNumberFormat="1" applyFont="1" applyFill="1" applyBorder="1" applyAlignment="1">
      <alignment vertical="center" wrapText="1" readingOrder="1"/>
    </xf>
    <xf numFmtId="49" fontId="3" fillId="2" borderId="71" xfId="0" applyNumberFormat="1" applyFont="1" applyFill="1" applyBorder="1" applyAlignment="1">
      <alignment horizontal="center" vertical="center" wrapText="1" readingOrder="1"/>
    </xf>
    <xf numFmtId="3" fontId="3" fillId="2" borderId="58" xfId="0" applyNumberFormat="1" applyFont="1" applyFill="1" applyBorder="1" applyAlignment="1">
      <alignment vertical="center" wrapText="1" readingOrder="1"/>
    </xf>
    <xf numFmtId="3" fontId="3" fillId="2" borderId="59" xfId="0" applyNumberFormat="1" applyFont="1" applyFill="1" applyBorder="1" applyAlignment="1">
      <alignment vertical="center" wrapText="1" readingOrder="1"/>
    </xf>
    <xf numFmtId="3" fontId="3" fillId="2" borderId="60" xfId="0" applyNumberFormat="1" applyFont="1" applyFill="1" applyBorder="1" applyAlignment="1">
      <alignment vertical="center" wrapText="1" readingOrder="1"/>
    </xf>
    <xf numFmtId="49" fontId="7" fillId="2" borderId="50" xfId="0" applyNumberFormat="1" applyFont="1" applyFill="1" applyBorder="1" applyAlignment="1">
      <alignment horizontal="left" vertical="center" wrapText="1"/>
    </xf>
    <xf numFmtId="167" fontId="10" fillId="2" borderId="72" xfId="0" applyNumberFormat="1" applyFont="1" applyFill="1" applyBorder="1" applyAlignment="1">
      <alignment vertical="center" wrapText="1" readingOrder="1"/>
    </xf>
    <xf numFmtId="49" fontId="7" fillId="6" borderId="50" xfId="0" applyNumberFormat="1" applyFont="1" applyFill="1" applyBorder="1" applyAlignment="1">
      <alignment horizontal="left" vertical="center" wrapText="1"/>
    </xf>
    <xf numFmtId="170" fontId="10" fillId="6" borderId="72" xfId="0" applyNumberFormat="1" applyFont="1" applyFill="1" applyBorder="1" applyAlignment="1">
      <alignment vertical="center" wrapText="1" readingOrder="1"/>
    </xf>
    <xf numFmtId="49" fontId="7" fillId="6" borderId="54" xfId="0" applyNumberFormat="1" applyFont="1" applyFill="1" applyBorder="1" applyAlignment="1">
      <alignment horizontal="left" vertical="center" wrapText="1"/>
    </xf>
    <xf numFmtId="168" fontId="10" fillId="6" borderId="73" xfId="0" applyNumberFormat="1" applyFont="1" applyFill="1" applyBorder="1" applyAlignment="1">
      <alignment vertical="center" wrapText="1" readingOrder="1"/>
    </xf>
    <xf numFmtId="164" fontId="2" fillId="2" borderId="47" xfId="0" applyNumberFormat="1" applyFont="1" applyFill="1" applyBorder="1" applyAlignment="1">
      <alignment vertical="center" wrapText="1" readingOrder="1"/>
    </xf>
    <xf numFmtId="3" fontId="2" fillId="2" borderId="58" xfId="0" applyNumberFormat="1" applyFont="1" applyFill="1" applyBorder="1" applyAlignment="1">
      <alignment vertical="center" wrapText="1" readingOrder="1"/>
    </xf>
    <xf numFmtId="3" fontId="2" fillId="2" borderId="59" xfId="0" applyNumberFormat="1" applyFont="1" applyFill="1" applyBorder="1" applyAlignment="1">
      <alignment vertical="center" wrapText="1" readingOrder="1"/>
    </xf>
    <xf numFmtId="3" fontId="2" fillId="2" borderId="60" xfId="0" applyNumberFormat="1" applyFont="1" applyFill="1" applyBorder="1" applyAlignment="1">
      <alignment vertical="center" wrapText="1" readingOrder="1"/>
    </xf>
    <xf numFmtId="171" fontId="5" fillId="3" borderId="55" xfId="0" applyNumberFormat="1" applyFont="1" applyFill="1" applyBorder="1" applyAlignment="1">
      <alignment vertical="center" wrapText="1" readingOrder="1"/>
    </xf>
    <xf numFmtId="49" fontId="2" fillId="9" borderId="42" xfId="0" applyNumberFormat="1" applyFont="1" applyFill="1" applyBorder="1" applyAlignment="1">
      <alignment horizontal="left" vertical="center" wrapText="1"/>
    </xf>
    <xf numFmtId="3" fontId="2" fillId="2" borderId="44" xfId="0" applyNumberFormat="1" applyFont="1" applyFill="1" applyBorder="1" applyAlignment="1">
      <alignment vertical="center" wrapText="1" readingOrder="1"/>
    </xf>
    <xf numFmtId="3" fontId="2" fillId="2" borderId="45" xfId="0" applyNumberFormat="1" applyFont="1" applyFill="1" applyBorder="1" applyAlignment="1">
      <alignment vertical="center" wrapText="1" readingOrder="1"/>
    </xf>
    <xf numFmtId="49" fontId="3" fillId="9" borderId="42" xfId="0" applyNumberFormat="1" applyFont="1" applyFill="1" applyBorder="1" applyAlignment="1">
      <alignment horizontal="left" vertical="center" wrapText="1"/>
    </xf>
    <xf numFmtId="171" fontId="11" fillId="10" borderId="43" xfId="0" applyNumberFormat="1" applyFont="1" applyFill="1" applyBorder="1" applyAlignment="1">
      <alignment vertical="center" wrapText="1" readingOrder="1"/>
    </xf>
    <xf numFmtId="3" fontId="3" fillId="10" borderId="44" xfId="0" applyNumberFormat="1" applyFont="1" applyFill="1" applyBorder="1" applyAlignment="1">
      <alignment vertical="center" wrapText="1" readingOrder="1"/>
    </xf>
    <xf numFmtId="3" fontId="3" fillId="2" borderId="44" xfId="0" applyNumberFormat="1" applyFont="1" applyFill="1" applyBorder="1" applyAlignment="1">
      <alignment vertical="center" wrapText="1" readingOrder="1"/>
    </xf>
    <xf numFmtId="3" fontId="3" fillId="2" borderId="45" xfId="0" applyNumberFormat="1" applyFont="1" applyFill="1" applyBorder="1" applyAlignment="1">
      <alignment vertical="center" wrapText="1" readingOrder="1"/>
    </xf>
    <xf numFmtId="171" fontId="5" fillId="2" borderId="6" xfId="0" applyNumberFormat="1" applyFont="1" applyFill="1" applyBorder="1" applyAlignment="1">
      <alignment vertical="center" wrapText="1" readingOrder="1"/>
    </xf>
    <xf numFmtId="168" fontId="2" fillId="2" borderId="6" xfId="0" applyNumberFormat="1" applyFont="1" applyFill="1" applyBorder="1" applyAlignment="1">
      <alignment vertical="center" wrapText="1" readingOrder="1"/>
    </xf>
    <xf numFmtId="168" fontId="2" fillId="2" borderId="74" xfId="0" applyNumberFormat="1" applyFont="1" applyFill="1" applyBorder="1" applyAlignment="1">
      <alignment vertical="center" wrapText="1" readingOrder="1"/>
    </xf>
    <xf numFmtId="171" fontId="5" fillId="2" borderId="25" xfId="0" applyNumberFormat="1" applyFont="1" applyFill="1" applyBorder="1" applyAlignment="1">
      <alignment vertical="center" wrapText="1" readingOrder="1"/>
    </xf>
    <xf numFmtId="168" fontId="2" fillId="2" borderId="25" xfId="0" applyNumberFormat="1" applyFont="1" applyFill="1" applyBorder="1" applyAlignment="1">
      <alignment vertical="center" wrapText="1" readingOrder="1"/>
    </xf>
    <xf numFmtId="168" fontId="2" fillId="2" borderId="41" xfId="0" applyNumberFormat="1" applyFont="1" applyFill="1" applyBorder="1" applyAlignment="1">
      <alignment vertical="center" wrapText="1" readingOrder="1"/>
    </xf>
    <xf numFmtId="172" fontId="2" fillId="2" borderId="51" xfId="0" applyNumberFormat="1" applyFont="1" applyFill="1" applyBorder="1" applyAlignment="1">
      <alignment horizontal="center" vertical="center" wrapText="1" readingOrder="1"/>
    </xf>
    <xf numFmtId="49" fontId="2" fillId="2" borderId="47" xfId="0" applyNumberFormat="1" applyFont="1" applyFill="1" applyBorder="1" applyAlignment="1">
      <alignment horizontal="center" vertical="center" wrapText="1" readingOrder="1"/>
    </xf>
    <xf numFmtId="0" fontId="2" fillId="2" borderId="58" xfId="0" applyFont="1" applyFill="1" applyBorder="1" applyAlignment="1">
      <alignment vertical="center" wrapText="1" readingOrder="1"/>
    </xf>
    <xf numFmtId="0" fontId="2" fillId="2" borderId="59" xfId="0" applyFont="1" applyFill="1" applyBorder="1" applyAlignment="1">
      <alignment vertical="center" wrapText="1" readingOrder="1"/>
    </xf>
    <xf numFmtId="0" fontId="2" fillId="2" borderId="60" xfId="0" applyFont="1" applyFill="1" applyBorder="1" applyAlignment="1">
      <alignment vertical="center" wrapText="1" readingOrder="1"/>
    </xf>
    <xf numFmtId="164" fontId="2" fillId="2" borderId="51" xfId="0" applyNumberFormat="1" applyFont="1" applyFill="1" applyBorder="1" applyAlignment="1">
      <alignment horizontal="right" vertical="center" wrapText="1" readingOrder="1"/>
    </xf>
    <xf numFmtId="164" fontId="2" fillId="2" borderId="51" xfId="0" applyNumberFormat="1" applyFont="1" applyFill="1" applyBorder="1" applyAlignment="1">
      <alignment vertical="center" wrapText="1" readingOrder="1"/>
    </xf>
    <xf numFmtId="164" fontId="2" fillId="2" borderId="55" xfId="0" applyNumberFormat="1" applyFont="1" applyFill="1" applyBorder="1" applyAlignment="1">
      <alignment vertical="center" wrapText="1" readingOrder="1"/>
    </xf>
    <xf numFmtId="167" fontId="2" fillId="2" borderId="51" xfId="0" applyNumberFormat="1" applyFont="1" applyFill="1" applyBorder="1" applyAlignment="1">
      <alignment vertical="center" wrapText="1" readingOrder="1"/>
    </xf>
    <xf numFmtId="171" fontId="5" fillId="2" borderId="55" xfId="0" applyNumberFormat="1" applyFont="1" applyFill="1" applyBorder="1" applyAlignment="1">
      <alignment vertical="center" wrapText="1" readingOrder="1"/>
    </xf>
    <xf numFmtId="171" fontId="11" fillId="2" borderId="43" xfId="0" applyNumberFormat="1" applyFont="1" applyFill="1" applyBorder="1" applyAlignment="1">
      <alignment vertical="center" wrapText="1" readingOrder="1"/>
    </xf>
    <xf numFmtId="168" fontId="2" fillId="2" borderId="51" xfId="0" applyNumberFormat="1" applyFont="1" applyFill="1" applyBorder="1" applyAlignment="1">
      <alignment horizontal="right" vertical="center" wrapText="1" readingOrder="1"/>
    </xf>
    <xf numFmtId="168" fontId="2" fillId="2" borderId="55" xfId="0" applyNumberFormat="1" applyFont="1" applyFill="1" applyBorder="1" applyAlignment="1">
      <alignment vertical="center" wrapText="1" readingOrder="1"/>
    </xf>
    <xf numFmtId="0" fontId="4" fillId="2" borderId="75" xfId="0" applyFont="1" applyFill="1" applyBorder="1" applyAlignment="1">
      <alignment vertical="top" wrapText="1" readingOrder="1"/>
    </xf>
    <xf numFmtId="49" fontId="12" fillId="8" borderId="27" xfId="0" applyNumberFormat="1" applyFont="1" applyFill="1" applyBorder="1" applyAlignment="1">
      <alignment horizontal="left" vertical="center" wrapText="1"/>
    </xf>
    <xf numFmtId="168" fontId="12" fillId="8" borderId="28" xfId="0" applyNumberFormat="1" applyFont="1" applyFill="1" applyBorder="1" applyAlignment="1">
      <alignment horizontal="center" vertical="center" wrapText="1"/>
    </xf>
    <xf numFmtId="168" fontId="12" fillId="8" borderId="29" xfId="0" applyNumberFormat="1" applyFont="1" applyFill="1" applyBorder="1" applyAlignment="1">
      <alignment horizontal="center" vertical="center" wrapText="1"/>
    </xf>
    <xf numFmtId="168" fontId="12" fillId="8" borderId="30" xfId="0" applyNumberFormat="1" applyFont="1" applyFill="1" applyBorder="1" applyAlignment="1">
      <alignment horizontal="center" vertical="center" wrapText="1"/>
    </xf>
    <xf numFmtId="0" fontId="0" fillId="3" borderId="6" xfId="0" applyFill="1" applyBorder="1">
      <alignment vertical="top" wrapText="1"/>
    </xf>
    <xf numFmtId="0" fontId="2" fillId="0" borderId="0" xfId="0" applyNumberFormat="1" applyFont="1">
      <alignment vertical="top" wrapText="1"/>
    </xf>
    <xf numFmtId="0" fontId="1" fillId="0" borderId="0" xfId="0" applyNumberFormat="1" applyFont="1">
      <alignment vertical="top" wrapText="1"/>
    </xf>
    <xf numFmtId="49" fontId="3" fillId="0" borderId="76" xfId="0" applyNumberFormat="1" applyFont="1" applyBorder="1" applyAlignment="1">
      <alignment horizontal="left" vertical="top" wrapText="1"/>
    </xf>
    <xf numFmtId="49" fontId="3" fillId="0" borderId="77" xfId="0" applyNumberFormat="1" applyFont="1" applyBorder="1" applyAlignment="1">
      <alignment horizontal="left" vertical="top" wrapText="1"/>
    </xf>
    <xf numFmtId="49" fontId="2" fillId="0" borderId="80" xfId="0" applyNumberFormat="1" applyFont="1" applyBorder="1">
      <alignment vertical="top" wrapText="1"/>
    </xf>
    <xf numFmtId="173" fontId="2" fillId="0" borderId="81" xfId="0" applyNumberFormat="1" applyFont="1" applyBorder="1">
      <alignment vertical="top" wrapText="1"/>
    </xf>
    <xf numFmtId="49" fontId="13" fillId="12" borderId="87" xfId="0" applyNumberFormat="1" applyFont="1" applyFill="1" applyBorder="1">
      <alignment vertical="top" wrapText="1"/>
    </xf>
    <xf numFmtId="168" fontId="13" fillId="12" borderId="83" xfId="0" applyNumberFormat="1" applyFont="1" applyFill="1" applyBorder="1">
      <alignment vertical="top" wrapText="1"/>
    </xf>
    <xf numFmtId="0" fontId="14" fillId="12" borderId="83" xfId="0" applyFont="1" applyFill="1" applyBorder="1">
      <alignment vertical="top" wrapText="1"/>
    </xf>
    <xf numFmtId="0" fontId="14" fillId="12" borderId="84" xfId="0" applyFont="1" applyFill="1" applyBorder="1">
      <alignment vertical="top" wrapText="1"/>
    </xf>
    <xf numFmtId="0" fontId="13" fillId="12" borderId="83" xfId="0" applyFont="1" applyFill="1" applyBorder="1">
      <alignment vertical="top" wrapText="1"/>
    </xf>
    <xf numFmtId="0" fontId="13" fillId="12" borderId="84" xfId="0" applyFont="1" applyFill="1" applyBorder="1">
      <alignment vertical="top" wrapText="1"/>
    </xf>
    <xf numFmtId="49" fontId="13" fillId="12" borderId="83" xfId="0" applyNumberFormat="1" applyFont="1" applyFill="1" applyBorder="1" applyAlignment="1">
      <alignment horizontal="right" vertical="top" wrapText="1"/>
    </xf>
    <xf numFmtId="174" fontId="13" fillId="12" borderId="83" xfId="0" applyNumberFormat="1" applyFont="1" applyFill="1" applyBorder="1">
      <alignment vertical="top" wrapText="1"/>
    </xf>
    <xf numFmtId="10" fontId="13" fillId="12" borderId="83" xfId="0" applyNumberFormat="1" applyFont="1" applyFill="1" applyBorder="1">
      <alignment vertical="top" wrapText="1"/>
    </xf>
    <xf numFmtId="166" fontId="13" fillId="12" borderId="83" xfId="0" applyNumberFormat="1" applyFont="1" applyFill="1" applyBorder="1" applyAlignment="1">
      <alignment horizontal="left" vertical="top" wrapText="1"/>
    </xf>
    <xf numFmtId="166" fontId="13" fillId="12" borderId="84" xfId="0" applyNumberFormat="1" applyFont="1" applyFill="1" applyBorder="1" applyAlignment="1">
      <alignment horizontal="left" vertical="top" wrapText="1"/>
    </xf>
    <xf numFmtId="0" fontId="13" fillId="12" borderId="83" xfId="0" applyNumberFormat="1" applyFont="1" applyFill="1" applyBorder="1">
      <alignment vertical="top" wrapText="1"/>
    </xf>
    <xf numFmtId="168" fontId="13" fillId="12" borderId="84" xfId="0" applyNumberFormat="1" applyFont="1" applyFill="1" applyBorder="1" applyAlignment="1">
      <alignment horizontal="center" vertical="center" wrapText="1"/>
    </xf>
    <xf numFmtId="168" fontId="13" fillId="12" borderId="83" xfId="0" applyNumberFormat="1" applyFont="1" applyFill="1" applyBorder="1" applyAlignment="1">
      <alignment horizontal="center" vertical="center" wrapText="1"/>
    </xf>
    <xf numFmtId="0" fontId="17" fillId="0" borderId="0" xfId="0" applyNumberFormat="1" applyFont="1">
      <alignment vertical="top" wrapText="1"/>
    </xf>
    <xf numFmtId="177" fontId="2" fillId="7" borderId="36" xfId="0" applyNumberFormat="1" applyFont="1" applyFill="1" applyBorder="1" applyAlignment="1">
      <alignment horizontal="center" vertical="center" wrapText="1"/>
    </xf>
    <xf numFmtId="0" fontId="19" fillId="2" borderId="26" xfId="0" applyFont="1" applyFill="1" applyBorder="1">
      <alignment vertical="top" wrapText="1"/>
    </xf>
    <xf numFmtId="49" fontId="12" fillId="9" borderId="42" xfId="0" applyNumberFormat="1" applyFont="1" applyFill="1" applyBorder="1" applyAlignment="1">
      <alignment horizontal="left" vertical="center" wrapText="1"/>
    </xf>
    <xf numFmtId="171" fontId="12" fillId="10" borderId="43" xfId="0" applyNumberFormat="1" applyFont="1" applyFill="1" applyBorder="1" applyAlignment="1">
      <alignment vertical="center" wrapText="1" readingOrder="1"/>
    </xf>
    <xf numFmtId="9" fontId="12" fillId="10" borderId="96" xfId="1" applyFont="1" applyFill="1" applyBorder="1" applyAlignment="1">
      <alignment vertical="center" wrapText="1" readingOrder="1"/>
    </xf>
    <xf numFmtId="9" fontId="12" fillId="0" borderId="44" xfId="1" applyFont="1" applyFill="1" applyBorder="1" applyAlignment="1">
      <alignment vertical="center" wrapText="1" readingOrder="1"/>
    </xf>
    <xf numFmtId="0" fontId="19" fillId="0" borderId="0" xfId="0" applyNumberFormat="1" applyFont="1">
      <alignment vertical="top" wrapText="1"/>
    </xf>
    <xf numFmtId="49" fontId="2" fillId="2" borderId="91" xfId="0" applyNumberFormat="1" applyFont="1" applyFill="1" applyBorder="1" applyAlignment="1">
      <alignment horizontal="center" vertical="center" wrapText="1" readingOrder="1"/>
    </xf>
    <xf numFmtId="49" fontId="2" fillId="2" borderId="92" xfId="0" applyNumberFormat="1" applyFont="1" applyFill="1" applyBorder="1" applyAlignment="1">
      <alignment horizontal="center" vertical="center" wrapText="1" readingOrder="1"/>
    </xf>
    <xf numFmtId="49" fontId="2" fillId="2" borderId="93" xfId="0" applyNumberFormat="1" applyFont="1" applyFill="1" applyBorder="1" applyAlignment="1">
      <alignment horizontal="center" vertical="center" wrapText="1" readingOrder="1"/>
    </xf>
    <xf numFmtId="49" fontId="2" fillId="2" borderId="94" xfId="0" applyNumberFormat="1" applyFont="1" applyFill="1" applyBorder="1" applyAlignment="1">
      <alignment horizontal="center" vertical="center" wrapText="1" readingOrder="1"/>
    </xf>
    <xf numFmtId="49" fontId="2" fillId="2" borderId="95" xfId="0" applyNumberFormat="1" applyFont="1" applyFill="1" applyBorder="1" applyAlignment="1">
      <alignment horizontal="center" vertical="center" wrapText="1" readingOrder="1"/>
    </xf>
    <xf numFmtId="49" fontId="3" fillId="2" borderId="25" xfId="0" applyNumberFormat="1" applyFont="1" applyFill="1" applyBorder="1" applyAlignment="1">
      <alignment horizontal="left" vertical="center" wrapText="1"/>
    </xf>
    <xf numFmtId="0" fontId="0" fillId="2" borderId="25" xfId="0" applyFill="1" applyBorder="1">
      <alignment vertical="top" wrapText="1"/>
    </xf>
    <xf numFmtId="0" fontId="2" fillId="2" borderId="7" xfId="0" applyFont="1" applyFill="1" applyBorder="1" applyAlignment="1">
      <alignment horizontal="left" vertical="center" wrapText="1" readingOrder="1"/>
    </xf>
    <xf numFmtId="0" fontId="0" fillId="3" borderId="7" xfId="0" applyFill="1" applyBorder="1">
      <alignment vertical="top" wrapText="1"/>
    </xf>
    <xf numFmtId="0" fontId="5" fillId="3" borderId="7" xfId="0" applyFont="1" applyFill="1" applyBorder="1" applyAlignment="1">
      <alignment vertical="center" wrapText="1" readingOrder="1"/>
    </xf>
    <xf numFmtId="49" fontId="2" fillId="2" borderId="7" xfId="0" applyNumberFormat="1" applyFont="1" applyFill="1" applyBorder="1" applyAlignment="1">
      <alignment horizontal="left" vertical="center" wrapText="1" readingOrder="1"/>
    </xf>
    <xf numFmtId="9" fontId="2" fillId="2" borderId="19" xfId="0" applyNumberFormat="1" applyFont="1" applyFill="1" applyBorder="1" applyAlignment="1">
      <alignment horizontal="center" vertical="center" wrapText="1" readingOrder="1"/>
    </xf>
    <xf numFmtId="0" fontId="0" fillId="3" borderId="19" xfId="0" applyFill="1" applyBorder="1">
      <alignment vertical="top" wrapText="1"/>
    </xf>
    <xf numFmtId="0" fontId="0" fillId="3" borderId="20" xfId="0" applyFill="1" applyBorder="1">
      <alignment vertical="top" wrapText="1"/>
    </xf>
    <xf numFmtId="9" fontId="2" fillId="7" borderId="16" xfId="0" applyNumberFormat="1" applyFont="1" applyFill="1" applyBorder="1" applyAlignment="1">
      <alignment horizontal="center" vertical="center" wrapText="1" readingOrder="1"/>
    </xf>
    <xf numFmtId="0" fontId="0" fillId="3" borderId="16" xfId="0" applyFill="1" applyBorder="1">
      <alignment vertical="top" wrapText="1"/>
    </xf>
    <xf numFmtId="0" fontId="0" fillId="3" borderId="17" xfId="0" applyFill="1" applyBorder="1">
      <alignment vertical="top" wrapText="1"/>
    </xf>
    <xf numFmtId="0" fontId="17" fillId="13" borderId="0" xfId="0" applyFont="1" applyFill="1" applyAlignment="1">
      <alignment horizontal="left" vertical="center" wrapText="1"/>
    </xf>
    <xf numFmtId="0" fontId="2" fillId="0" borderId="78" xfId="0" applyFont="1" applyBorder="1">
      <alignment vertical="top" wrapText="1"/>
    </xf>
    <xf numFmtId="0" fontId="2" fillId="0" borderId="82" xfId="0" applyFont="1" applyBorder="1">
      <alignment vertical="top" wrapText="1"/>
    </xf>
    <xf numFmtId="49" fontId="13" fillId="12" borderId="87" xfId="0" applyNumberFormat="1" applyFont="1" applyFill="1" applyBorder="1">
      <alignment vertical="top" wrapText="1"/>
    </xf>
    <xf numFmtId="0" fontId="2" fillId="0" borderId="83" xfId="0" applyFont="1" applyBorder="1">
      <alignment vertical="top" wrapText="1"/>
    </xf>
    <xf numFmtId="0" fontId="2" fillId="0" borderId="79" xfId="0" applyFont="1" applyBorder="1">
      <alignment vertical="top" wrapText="1"/>
    </xf>
    <xf numFmtId="0" fontId="2" fillId="0" borderId="84" xfId="0" applyFont="1" applyBorder="1">
      <alignment vertical="top" wrapText="1"/>
    </xf>
    <xf numFmtId="49" fontId="2" fillId="0" borderId="87" xfId="0" applyNumberFormat="1" applyFont="1" applyBorder="1" applyAlignment="1">
      <alignment horizontal="left" vertical="top" wrapText="1" readingOrder="1"/>
    </xf>
    <xf numFmtId="49" fontId="3" fillId="11" borderId="87" xfId="0" applyNumberFormat="1" applyFont="1" applyFill="1" applyBorder="1">
      <alignment vertical="top" wrapText="1"/>
    </xf>
    <xf numFmtId="49" fontId="2" fillId="14" borderId="87" xfId="0" applyNumberFormat="1" applyFont="1" applyFill="1" applyBorder="1" applyAlignment="1">
      <alignment horizontal="center" vertical="top" wrapText="1"/>
    </xf>
    <xf numFmtId="0" fontId="2" fillId="14" borderId="83" xfId="0" applyFont="1" applyFill="1" applyBorder="1" applyAlignment="1">
      <alignment horizontal="center" vertical="top" wrapText="1"/>
    </xf>
    <xf numFmtId="0" fontId="2" fillId="14" borderId="84" xfId="0" applyFont="1" applyFill="1" applyBorder="1" applyAlignment="1">
      <alignment horizontal="center" vertical="top" wrapText="1"/>
    </xf>
    <xf numFmtId="0" fontId="3" fillId="2" borderId="85" xfId="0" applyFont="1" applyFill="1" applyBorder="1">
      <alignment vertical="top" wrapText="1"/>
    </xf>
    <xf numFmtId="0" fontId="2" fillId="0" borderId="86" xfId="0" applyFont="1" applyBorder="1">
      <alignment vertical="top" wrapText="1"/>
    </xf>
    <xf numFmtId="49" fontId="2" fillId="2" borderId="87" xfId="0" applyNumberFormat="1" applyFont="1" applyFill="1" applyBorder="1" applyAlignment="1">
      <alignment horizontal="left" vertical="top" wrapText="1" readingOrder="1"/>
    </xf>
    <xf numFmtId="49" fontId="2" fillId="0" borderId="88" xfId="0" applyNumberFormat="1" applyFont="1" applyBorder="1">
      <alignment vertical="top" wrapText="1"/>
    </xf>
    <xf numFmtId="0" fontId="2" fillId="0" borderId="89" xfId="0" applyFont="1" applyBorder="1">
      <alignment vertical="top" wrapText="1"/>
    </xf>
    <xf numFmtId="0" fontId="2" fillId="0" borderId="90" xfId="0" applyFont="1" applyBorder="1">
      <alignment vertical="top" wrapText="1"/>
    </xf>
    <xf numFmtId="49" fontId="3" fillId="2" borderId="87" xfId="0" applyNumberFormat="1" applyFont="1" applyFill="1" applyBorder="1">
      <alignment vertical="top" wrapText="1"/>
    </xf>
    <xf numFmtId="49" fontId="2" fillId="2" borderId="83" xfId="0" applyNumberFormat="1" applyFont="1" applyFill="1" applyBorder="1" applyAlignment="1">
      <alignment horizontal="left" vertical="top" wrapText="1" readingOrder="1"/>
    </xf>
    <xf numFmtId="49" fontId="2" fillId="2" borderId="84" xfId="0" applyNumberFormat="1" applyFont="1" applyFill="1" applyBorder="1" applyAlignment="1">
      <alignment horizontal="left" vertical="top" wrapText="1" readingOrder="1"/>
    </xf>
    <xf numFmtId="49" fontId="2" fillId="2" borderId="87" xfId="0" applyNumberFormat="1" applyFont="1" applyFill="1" applyBorder="1">
      <alignment vertical="top" wrapText="1"/>
    </xf>
    <xf numFmtId="49" fontId="13" fillId="12" borderId="87" xfId="0" applyNumberFormat="1" applyFont="1" applyFill="1" applyBorder="1" applyAlignment="1">
      <alignment horizontal="left" vertical="center" wrapText="1"/>
    </xf>
    <xf numFmtId="49" fontId="13" fillId="12" borderId="83" xfId="0" applyNumberFormat="1" applyFont="1" applyFill="1" applyBorder="1" applyAlignment="1">
      <alignment horizontal="left" vertical="center" wrapText="1"/>
    </xf>
  </cellXfs>
  <cellStyles count="2">
    <cellStyle name="Prozent" xfId="1" builtinId="5"/>
    <cellStyle name="Standard" xfId="0" builtinId="0"/>
  </cellStyles>
  <dxfs count="2">
    <dxf>
      <font>
        <color rgb="FF000000"/>
      </font>
      <fill>
        <patternFill patternType="solid">
          <fgColor indexed="25"/>
          <bgColor indexed="27"/>
        </patternFill>
      </fill>
    </dxf>
    <dxf>
      <font>
        <color rgb="FF000000"/>
      </font>
      <fill>
        <patternFill patternType="solid">
          <fgColor indexed="25"/>
          <bgColor indexed="26"/>
        </patternFill>
      </fill>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FEFEFE"/>
      <rgbColor rgb="FF1D300D"/>
      <rgbColor rgb="FF84B4E0"/>
      <rgbColor rgb="FFD5D5D5"/>
      <rgbColor rgb="FF60D836"/>
      <rgbColor rgb="FF3B3D3C"/>
      <rgbColor rgb="FF60D836"/>
      <rgbColor rgb="FF3F3F3F"/>
      <rgbColor rgb="FF3F3F3F"/>
      <rgbColor rgb="FFFF0000"/>
      <rgbColor rgb="FFD9D9D9"/>
      <rgbColor rgb="FFB3B3B3"/>
      <rgbColor rgb="FF7F7F7F"/>
      <rgbColor rgb="FFBFBFBF"/>
      <rgbColor rgb="00000000"/>
      <rgbColor rgb="E5FF9781"/>
      <rgbColor rgb="E5AFE489"/>
      <rgbColor rgb="FFDFE0DF"/>
      <rgbColor rgb="FF0079BF"/>
      <rgbColor rgb="FFFF2600"/>
      <rgbColor rgb="FF929292"/>
      <rgbColor rgb="FFD5D5D5"/>
      <rgbColor rgb="FF5E5E5E"/>
      <rgbColor rgb="FF02336E"/>
      <rgbColor rgb="FF4E8F00"/>
      <rgbColor rgb="FF424242"/>
      <rgbColor rgb="FFFF9300"/>
      <rgbColor rgb="FF3B3D3C"/>
      <rgbColor rgb="FF4D4D4D"/>
      <rgbColor rgb="FF9A9A9A"/>
      <rgbColor rgb="FFE6E6E6"/>
      <rgbColor rgb="FF005392"/>
      <rgbColor rgb="FFFED1CF"/>
      <rgbColor rgb="00D5D5D5"/>
      <rgbColor rgb="FF00A2FF"/>
      <rgbColor rgb="FFC8C8C8"/>
      <rgbColor rgb="FF89847F"/>
      <rgbColor rgb="FFF27100"/>
      <rgbColor rgb="FFF7F7F6"/>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298449</xdr:colOff>
      <xdr:row>0</xdr:row>
      <xdr:rowOff>116867</xdr:rowOff>
    </xdr:from>
    <xdr:to>
      <xdr:col>6</xdr:col>
      <xdr:colOff>132080</xdr:colOff>
      <xdr:row>1</xdr:row>
      <xdr:rowOff>4927600</xdr:rowOff>
    </xdr:to>
    <xdr:sp macro="" textlink="">
      <xdr:nvSpPr>
        <xdr:cNvPr id="2" name="Bezeichnung des Projektes: Installation einer 772 kWp-Photovoltaikanlage auf acht Gebäudedächern am Campus Süd der Hochschule Niederrhein…">
          <a:extLst>
            <a:ext uri="{FF2B5EF4-FFF2-40B4-BE49-F238E27FC236}">
              <a16:creationId xmlns:a16="http://schemas.microsoft.com/office/drawing/2014/main" id="{00000000-0008-0000-0000-000002000000}"/>
            </a:ext>
          </a:extLst>
        </xdr:cNvPr>
        <xdr:cNvSpPr txBox="1"/>
      </xdr:nvSpPr>
      <xdr:spPr>
        <a:xfrm>
          <a:off x="298449" y="116867"/>
          <a:ext cx="13417551" cy="5328893"/>
        </a:xfrm>
        <a:prstGeom prst="rect">
          <a:avLst/>
        </a:prstGeom>
        <a:noFill/>
        <a:ln w="12700" cap="flat">
          <a:noFill/>
          <a:miter lim="4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50800" tIns="50800" rIns="50800" bIns="50800" numCol="1" anchor="t">
          <a:noAutofit/>
        </a:bodyPr>
        <a:lstStyle/>
        <a:p>
          <a:pPr marL="0" marR="0" indent="0" algn="l" defTabSz="457200" latinLnBrk="0">
            <a:lnSpc>
              <a:spcPct val="100000"/>
            </a:lnSpc>
            <a:spcBef>
              <a:spcPts val="600"/>
            </a:spcBef>
            <a:spcAft>
              <a:spcPts val="0"/>
            </a:spcAft>
            <a:buClrTx/>
            <a:buSzTx/>
            <a:buFontTx/>
            <a:buNone/>
            <a:tabLst/>
            <a:defRPr sz="1500" b="1" i="0" u="none" strike="noStrike" cap="none" spc="0" baseline="0">
              <a:solidFill>
                <a:srgbClr val="0079BF"/>
              </a:solidFill>
              <a:uFillTx/>
              <a:latin typeface="+mn-lt"/>
              <a:ea typeface="+mn-ea"/>
              <a:cs typeface="+mn-cs"/>
              <a:sym typeface="Helvetica Neue"/>
            </a:defRPr>
          </a:pPr>
          <a:r>
            <a:rPr sz="1600" b="1" i="0" u="none" strike="noStrike" cap="none" spc="0" baseline="0">
              <a:solidFill>
                <a:srgbClr val="0079BF"/>
              </a:solidFill>
              <a:uFillTx/>
              <a:latin typeface="+mn-lt"/>
              <a:ea typeface="+mn-ea"/>
              <a:cs typeface="+mn-cs"/>
              <a:sym typeface="Helvetica Neue"/>
            </a:rPr>
            <a:t>Investitionsbewertung nach DIN EN 17463</a:t>
          </a:r>
        </a:p>
        <a:p>
          <a:pPr marL="0" marR="0" indent="0" algn="l" defTabSz="457200" latinLnBrk="0">
            <a:lnSpc>
              <a:spcPct val="100000"/>
            </a:lnSpc>
            <a:spcBef>
              <a:spcPts val="600"/>
            </a:spcBef>
            <a:spcAft>
              <a:spcPts val="0"/>
            </a:spcAft>
            <a:buClrTx/>
            <a:buSzTx/>
            <a:buFontTx/>
            <a:buNone/>
            <a:tabLst/>
            <a:defRPr sz="1500" b="1" i="0" u="none" strike="noStrike" cap="none" spc="0" baseline="0">
              <a:solidFill>
                <a:srgbClr val="000000"/>
              </a:solidFill>
              <a:uFillTx/>
              <a:latin typeface="+mn-lt"/>
              <a:ea typeface="+mn-ea"/>
              <a:cs typeface="+mn-cs"/>
              <a:sym typeface="Helvetica Neue"/>
            </a:defRPr>
          </a:pPr>
          <a:r>
            <a:rPr sz="1400" b="1" i="0" u="none" strike="noStrike" cap="none" spc="0" baseline="0">
              <a:solidFill>
                <a:srgbClr val="000000"/>
              </a:solidFill>
              <a:uFillTx/>
              <a:latin typeface="+mn-lt"/>
              <a:ea typeface="+mn-ea"/>
              <a:cs typeface="+mn-cs"/>
              <a:sym typeface="Helvetica Neue"/>
            </a:rPr>
            <a:t>Bezeichnung des Projektes: </a:t>
          </a:r>
          <a:r>
            <a:rPr sz="1400" b="0" i="0" u="none" strike="noStrike" cap="none" spc="0" baseline="0">
              <a:solidFill>
                <a:srgbClr val="000000"/>
              </a:solidFill>
              <a:uFillTx/>
              <a:latin typeface="+mn-lt"/>
              <a:ea typeface="+mn-ea"/>
              <a:cs typeface="+mn-cs"/>
              <a:sym typeface="Helvetica Neue"/>
            </a:rPr>
            <a:t>Austausch von Pumpen in einem Kühlsystem zur Steigerung der Energieeffizienz</a:t>
          </a:r>
          <a:endParaRPr sz="1400" b="1" i="0" u="none" strike="noStrike" cap="none" spc="0" baseline="0">
            <a:solidFill>
              <a:srgbClr val="000000"/>
            </a:solidFill>
            <a:uFillTx/>
            <a:latin typeface="+mn-lt"/>
            <a:ea typeface="+mn-ea"/>
            <a:cs typeface="+mn-cs"/>
            <a:sym typeface="Helvetica Neue"/>
          </a:endParaRPr>
        </a:p>
        <a:p>
          <a:pPr marL="0" marR="0" indent="0" algn="l" defTabSz="457200" latinLnBrk="0">
            <a:lnSpc>
              <a:spcPct val="100000"/>
            </a:lnSpc>
            <a:spcBef>
              <a:spcPts val="600"/>
            </a:spcBef>
            <a:spcAft>
              <a:spcPts val="0"/>
            </a:spcAft>
            <a:buClrTx/>
            <a:buSzTx/>
            <a:buFontTx/>
            <a:buNone/>
            <a:tabLst/>
            <a:defRPr sz="1500" b="0" i="0" u="none" strike="noStrike" cap="none" spc="0" baseline="0">
              <a:solidFill>
                <a:srgbClr val="000000"/>
              </a:solidFill>
              <a:uFillTx/>
              <a:latin typeface="+mn-lt"/>
              <a:ea typeface="+mn-ea"/>
              <a:cs typeface="+mn-cs"/>
              <a:sym typeface="Helvetica Neue"/>
            </a:defRPr>
          </a:pPr>
          <a:endParaRPr sz="1400" b="0" i="0" u="none" strike="noStrike" cap="none" spc="0" baseline="0">
            <a:solidFill>
              <a:srgbClr val="000000"/>
            </a:solidFill>
            <a:uFillTx/>
            <a:latin typeface="+mn-lt"/>
            <a:ea typeface="+mn-ea"/>
            <a:cs typeface="+mn-cs"/>
            <a:sym typeface="Helvetica Neue"/>
          </a:endParaRPr>
        </a:p>
        <a:p>
          <a:pPr marL="0" marR="0" indent="0" algn="l" defTabSz="457200" latinLnBrk="0">
            <a:lnSpc>
              <a:spcPct val="100000"/>
            </a:lnSpc>
            <a:spcBef>
              <a:spcPts val="600"/>
            </a:spcBef>
            <a:spcAft>
              <a:spcPts val="0"/>
            </a:spcAft>
            <a:buClrTx/>
            <a:buSzTx/>
            <a:buFontTx/>
            <a:buNone/>
            <a:tabLst/>
            <a:defRPr sz="1500" b="0" i="0" u="none" strike="noStrike" cap="none" spc="0" baseline="0">
              <a:solidFill>
                <a:srgbClr val="000000"/>
              </a:solidFill>
              <a:uFillTx/>
              <a:latin typeface="+mn-lt"/>
              <a:ea typeface="+mn-ea"/>
              <a:cs typeface="+mn-cs"/>
              <a:sym typeface="Helvetica Neue"/>
            </a:defRPr>
          </a:pPr>
          <a:r>
            <a:rPr sz="1400" b="1" i="0" u="none" strike="noStrike" cap="none" spc="0" baseline="0">
              <a:solidFill>
                <a:srgbClr val="000000"/>
              </a:solidFill>
              <a:uFillTx/>
              <a:latin typeface="+mn-lt"/>
              <a:ea typeface="+mn-ea"/>
              <a:cs typeface="+mn-cs"/>
              <a:sym typeface="Helvetica Neue"/>
            </a:rPr>
            <a:t>Beschreibung des Projektes</a:t>
          </a:r>
          <a:r>
            <a:rPr sz="1400" b="0" i="0" u="none" strike="noStrike" cap="none" spc="0" baseline="0">
              <a:solidFill>
                <a:srgbClr val="000000"/>
              </a:solidFill>
              <a:uFillTx/>
              <a:latin typeface="+mn-lt"/>
              <a:ea typeface="+mn-ea"/>
              <a:cs typeface="+mn-cs"/>
              <a:sym typeface="Helvetica Neue"/>
            </a:rPr>
            <a:t>:</a:t>
          </a:r>
        </a:p>
        <a:p>
          <a:pPr marL="0" marR="0" indent="0" algn="l" defTabSz="457200" latinLnBrk="0">
            <a:lnSpc>
              <a:spcPct val="100000"/>
            </a:lnSpc>
            <a:spcBef>
              <a:spcPts val="600"/>
            </a:spcBef>
            <a:spcAft>
              <a:spcPts val="0"/>
            </a:spcAft>
            <a:buClrTx/>
            <a:buSzTx/>
            <a:buFontTx/>
            <a:buNone/>
            <a:tabLst/>
            <a:defRPr sz="1500" b="0" i="0" u="none" strike="noStrike" cap="none" spc="0" baseline="0">
              <a:solidFill>
                <a:srgbClr val="000000"/>
              </a:solidFill>
              <a:uFillTx/>
              <a:latin typeface="+mn-lt"/>
              <a:ea typeface="+mn-ea"/>
              <a:cs typeface="+mn-cs"/>
              <a:sym typeface="Helvetica Neue"/>
            </a:defRPr>
          </a:pPr>
          <a:r>
            <a:rPr sz="1400" b="0" i="0" u="none" strike="noStrike" cap="none" spc="0" baseline="0">
              <a:solidFill>
                <a:srgbClr val="000000"/>
              </a:solidFill>
              <a:uFillTx/>
              <a:latin typeface="+mn-lt"/>
              <a:ea typeface="+mn-ea"/>
              <a:cs typeface="+mn-cs"/>
              <a:sym typeface="Helvetica Neue"/>
            </a:rPr>
            <a:t>Vorgeschlagen wird, die ins Alter gekommenen in Fabrik 3 verorteten 5 Förderpumpen durch moderne energieeffiziente Pumpen auszutauschen. Die Anschaffungsausgaben belaufen sich anzunehmender Weise auf 12 000 € je Pumpe (Schwankungsbreite: 10 000 € bis 17 000 €). Die Auslegung und Installation des Pumpensystems wird etwa 100 Stunden dauern (Stundensatz: 50 €/h). Kurzzeitig ist mit Produktionsausfällen zu rechnen. Hier geht man von 15 Stunden aus, die mit Kosten in Höhe von 200 €/h veranschlagt werden.</a:t>
          </a:r>
        </a:p>
        <a:p>
          <a:pPr marL="0" marR="0" indent="0" algn="l" defTabSz="457200" latinLnBrk="0">
            <a:lnSpc>
              <a:spcPct val="100000"/>
            </a:lnSpc>
            <a:spcBef>
              <a:spcPts val="600"/>
            </a:spcBef>
            <a:spcAft>
              <a:spcPts val="0"/>
            </a:spcAft>
            <a:buClrTx/>
            <a:buSzTx/>
            <a:buFontTx/>
            <a:buNone/>
            <a:tabLst/>
            <a:defRPr sz="1500" b="0" i="0" u="none" strike="noStrike" cap="none" spc="0" baseline="0">
              <a:solidFill>
                <a:srgbClr val="000000"/>
              </a:solidFill>
              <a:uFillTx/>
              <a:latin typeface="+mn-lt"/>
              <a:ea typeface="+mn-ea"/>
              <a:cs typeface="+mn-cs"/>
              <a:sym typeface="Helvetica Neue"/>
            </a:defRPr>
          </a:pPr>
          <a:endParaRPr sz="1400" b="0" i="0" u="none" strike="noStrike" cap="none" spc="0" baseline="0">
            <a:solidFill>
              <a:srgbClr val="000000"/>
            </a:solidFill>
            <a:uFillTx/>
            <a:latin typeface="+mn-lt"/>
            <a:ea typeface="+mn-ea"/>
            <a:cs typeface="+mn-cs"/>
            <a:sym typeface="Helvetica Neue"/>
          </a:endParaRPr>
        </a:p>
        <a:p>
          <a:pPr marL="0" marR="0" indent="0" algn="l" defTabSz="457200" latinLnBrk="0">
            <a:lnSpc>
              <a:spcPct val="100000"/>
            </a:lnSpc>
            <a:spcBef>
              <a:spcPts val="600"/>
            </a:spcBef>
            <a:spcAft>
              <a:spcPts val="0"/>
            </a:spcAft>
            <a:buClrTx/>
            <a:buSzTx/>
            <a:buFontTx/>
            <a:buNone/>
            <a:tabLst/>
            <a:defRPr sz="1500" b="0" i="0" u="none" strike="noStrike" cap="none" spc="0" baseline="0">
              <a:solidFill>
                <a:srgbClr val="000000"/>
              </a:solidFill>
              <a:uFillTx/>
              <a:latin typeface="+mn-lt"/>
              <a:ea typeface="+mn-ea"/>
              <a:cs typeface="+mn-cs"/>
              <a:sym typeface="Helvetica Neue"/>
            </a:defRPr>
          </a:pPr>
          <a:r>
            <a:rPr sz="1400" b="0" i="0" u="none" strike="noStrike" cap="none" spc="0" baseline="0">
              <a:solidFill>
                <a:srgbClr val="000000"/>
              </a:solidFill>
              <a:uFillTx/>
              <a:latin typeface="+mn-lt"/>
              <a:ea typeface="+mn-ea"/>
              <a:cs typeface="+mn-cs"/>
              <a:sym typeface="Helvetica Neue"/>
            </a:rPr>
            <a:t>Techniker haben ermittelt, dass der Stromverbrauch durch den Einsatz der neuen Pumpen um jährlich 150 000 kWh reduziert werden kann (Schwankungsbreite: 100 000 kWh/a bis 175 000 kWh/a). Bei einem derzeitigen spez. Strompreis von 0,18 €/kWh betrüge die Jahreseinsparung daher 27 000 €. Allerdings sind Strompreissteigerungen zu berücksichtigen, die mit 3% pro Jahr (Schwankungsbreite: 1,5% bis 4,5%) geschätzt werden, und damit ein Prozent über der aktuellen Inflationsrate i.H.v. 2 % liegen (Schwankungsbreite: 1,5 % bis 3 %). Nach Austausch der Pumpen ist mit einer Reduktion des Wartungsaufwandes zu rechnen. Hier werden 5 Stunden pro Jahr bei einem Stundensatz von 50 € veranschlagt. </a:t>
          </a:r>
        </a:p>
        <a:p>
          <a:pPr marL="0" marR="0" indent="0" algn="l" defTabSz="457200" latinLnBrk="0">
            <a:lnSpc>
              <a:spcPct val="100000"/>
            </a:lnSpc>
            <a:spcBef>
              <a:spcPts val="600"/>
            </a:spcBef>
            <a:spcAft>
              <a:spcPts val="0"/>
            </a:spcAft>
            <a:buClrTx/>
            <a:buSzTx/>
            <a:buFontTx/>
            <a:buNone/>
            <a:tabLst/>
            <a:defRPr sz="1500" b="0" i="0" u="none" strike="noStrike" cap="none" spc="0" baseline="0">
              <a:solidFill>
                <a:srgbClr val="000000"/>
              </a:solidFill>
              <a:uFillTx/>
              <a:latin typeface="+mn-lt"/>
              <a:ea typeface="+mn-ea"/>
              <a:cs typeface="+mn-cs"/>
              <a:sym typeface="Helvetica Neue"/>
            </a:defRPr>
          </a:pPr>
          <a:endParaRPr sz="1400" b="0" i="0" u="none" strike="noStrike" cap="none" spc="0" baseline="0">
            <a:solidFill>
              <a:srgbClr val="000000"/>
            </a:solidFill>
            <a:uFillTx/>
            <a:latin typeface="+mn-lt"/>
            <a:ea typeface="+mn-ea"/>
            <a:cs typeface="+mn-cs"/>
            <a:sym typeface="Helvetica Neue"/>
          </a:endParaRPr>
        </a:p>
        <a:p>
          <a:pPr marL="0" marR="0" indent="0" algn="l" defTabSz="457200" latinLnBrk="0">
            <a:lnSpc>
              <a:spcPct val="100000"/>
            </a:lnSpc>
            <a:spcBef>
              <a:spcPts val="600"/>
            </a:spcBef>
            <a:spcAft>
              <a:spcPts val="0"/>
            </a:spcAft>
            <a:buClrTx/>
            <a:buSzTx/>
            <a:buFontTx/>
            <a:buNone/>
            <a:tabLst/>
            <a:defRPr sz="1500" b="0" i="0" u="none" strike="noStrike" cap="none" spc="0" baseline="0">
              <a:solidFill>
                <a:srgbClr val="000000"/>
              </a:solidFill>
              <a:uFillTx/>
              <a:latin typeface="+mn-lt"/>
              <a:ea typeface="+mn-ea"/>
              <a:cs typeface="+mn-cs"/>
              <a:sym typeface="Helvetica Neue"/>
            </a:defRPr>
          </a:pPr>
          <a:r>
            <a:rPr sz="1400" b="0" i="0" u="none" strike="noStrike" cap="none" spc="0" baseline="0">
              <a:solidFill>
                <a:srgbClr val="000000"/>
              </a:solidFill>
              <a:uFillTx/>
              <a:latin typeface="+mn-lt"/>
              <a:ea typeface="+mn-ea"/>
              <a:cs typeface="+mn-cs"/>
              <a:sym typeface="Helvetica Neue"/>
            </a:rPr>
            <a:t>Als Lebensdauer der Pumpen sind 15 Jahre anzusetzen (Schwankungsbreite: 7 bis 20 Jahre). Das Ganze wird mit 80 % Eigenkapital finanziert. Als EK-Zins ist 7,2 % (Schwankungsbreite: 5,5 % zu 8,5 %) und als FK-Zins ist 6,0 % (Schwankungsbreite: 3 % bis 11 %) zugrunde zu legen.</a:t>
          </a:r>
        </a:p>
        <a:p>
          <a:pPr marL="0" marR="0" indent="0" algn="l" defTabSz="457200" latinLnBrk="0">
            <a:lnSpc>
              <a:spcPct val="100000"/>
            </a:lnSpc>
            <a:spcBef>
              <a:spcPts val="600"/>
            </a:spcBef>
            <a:spcAft>
              <a:spcPts val="0"/>
            </a:spcAft>
            <a:buClrTx/>
            <a:buSzTx/>
            <a:buFontTx/>
            <a:buNone/>
            <a:tabLst/>
            <a:defRPr sz="1500" b="0" i="0" u="none" strike="noStrike" cap="none" spc="0" baseline="0">
              <a:solidFill>
                <a:srgbClr val="000000"/>
              </a:solidFill>
              <a:uFillTx/>
              <a:latin typeface="+mn-lt"/>
              <a:ea typeface="+mn-ea"/>
              <a:cs typeface="+mn-cs"/>
              <a:sym typeface="Helvetica Neue"/>
            </a:defRPr>
          </a:pPr>
          <a:endParaRPr sz="1400" b="0" i="0" u="none" strike="noStrike" cap="none" spc="0" baseline="0">
            <a:solidFill>
              <a:srgbClr val="000000"/>
            </a:solidFill>
            <a:uFillTx/>
            <a:latin typeface="+mn-lt"/>
            <a:ea typeface="+mn-ea"/>
            <a:cs typeface="+mn-cs"/>
            <a:sym typeface="Helvetica Neue"/>
          </a:endParaRPr>
        </a:p>
        <a:p>
          <a:pPr marL="0" marR="0" indent="0" algn="l" defTabSz="457200" latinLnBrk="0">
            <a:lnSpc>
              <a:spcPct val="100000"/>
            </a:lnSpc>
            <a:spcBef>
              <a:spcPts val="600"/>
            </a:spcBef>
            <a:spcAft>
              <a:spcPts val="0"/>
            </a:spcAft>
            <a:buClrTx/>
            <a:buSzTx/>
            <a:buFontTx/>
            <a:buNone/>
            <a:tabLst/>
            <a:defRPr sz="1500" b="0" i="0" u="none" strike="noStrike" cap="none" spc="0" baseline="0">
              <a:solidFill>
                <a:srgbClr val="000000"/>
              </a:solidFill>
              <a:uFillTx/>
              <a:latin typeface="+mn-lt"/>
              <a:ea typeface="+mn-ea"/>
              <a:cs typeface="+mn-cs"/>
              <a:sym typeface="Helvetica Neue"/>
            </a:defRPr>
          </a:pPr>
          <a:r>
            <a:rPr sz="1400" b="0" i="0" u="none" strike="noStrike" cap="none" spc="0" baseline="0">
              <a:solidFill>
                <a:srgbClr val="000000"/>
              </a:solidFill>
              <a:uFillTx/>
              <a:latin typeface="+mn-lt"/>
              <a:ea typeface="+mn-ea"/>
              <a:cs typeface="+mn-cs"/>
              <a:sym typeface="Helvetica Neue"/>
            </a:rPr>
            <a:t>Die neuen Pumpen sind deutlich leiser als die bisherigen (90 dB =&gt; 65 dB). Die Verschrottung der alten Pumpen würde je Pumpe einen Ertrag von 300 € erbringen. Ein weiterer Vorteil ist, dass die neuen Pumpen etwa 10 m2 weniger Raum benötigen.</a:t>
          </a:r>
        </a:p>
      </xdr:txBody>
    </xdr:sp>
    <xdr:clientData/>
  </xdr:twoCellAnchor>
  <xdr:twoCellAnchor>
    <xdr:from>
      <xdr:col>5</xdr:col>
      <xdr:colOff>627380</xdr:colOff>
      <xdr:row>1</xdr:row>
      <xdr:rowOff>99060</xdr:rowOff>
    </xdr:from>
    <xdr:to>
      <xdr:col>8</xdr:col>
      <xdr:colOff>959966</xdr:colOff>
      <xdr:row>1</xdr:row>
      <xdr:rowOff>514815</xdr:rowOff>
    </xdr:to>
    <xdr:sp macro="" textlink="">
      <xdr:nvSpPr>
        <xdr:cNvPr id="3" name="Ohne Gewähr, Testversion">
          <a:extLst>
            <a:ext uri="{FF2B5EF4-FFF2-40B4-BE49-F238E27FC236}">
              <a16:creationId xmlns:a16="http://schemas.microsoft.com/office/drawing/2014/main" id="{00000000-0008-0000-0000-000003000000}"/>
            </a:ext>
          </a:extLst>
        </xdr:cNvPr>
        <xdr:cNvSpPr txBox="1"/>
      </xdr:nvSpPr>
      <xdr:spPr>
        <a:xfrm>
          <a:off x="12654280" y="619760"/>
          <a:ext cx="4790286" cy="415755"/>
        </a:xfrm>
        <a:prstGeom prst="rect">
          <a:avLst/>
        </a:prstGeom>
        <a:noFill/>
        <a:ln w="12700" cap="flat">
          <a:noFill/>
          <a:miter lim="4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2000" b="1" i="0" u="none" strike="noStrike" cap="none" spc="0" baseline="0">
              <a:solidFill>
                <a:srgbClr val="FF2600"/>
              </a:solidFill>
              <a:uFillTx/>
              <a:latin typeface="+mn-lt"/>
              <a:ea typeface="+mn-ea"/>
              <a:cs typeface="+mn-cs"/>
              <a:sym typeface="Helvetica Neue"/>
            </a:defRPr>
          </a:pPr>
          <a:r>
            <a:rPr lang="de-DE" sz="2000" b="1" i="0" u="none" strike="noStrike" cap="none" spc="0" baseline="0">
              <a:solidFill>
                <a:srgbClr val="FF2600"/>
              </a:solidFill>
              <a:uFillTx/>
              <a:latin typeface="+mn-lt"/>
              <a:ea typeface="+mn-ea"/>
              <a:cs typeface="+mn-cs"/>
              <a:sym typeface="Helvetica Neue"/>
            </a:rPr>
            <a:t>frei-verfügbare Vorlage o</a:t>
          </a:r>
          <a:r>
            <a:rPr sz="2000" b="1" i="0" u="none" strike="noStrike" cap="none" spc="0" baseline="0">
              <a:solidFill>
                <a:srgbClr val="FF2600"/>
              </a:solidFill>
              <a:uFillTx/>
              <a:latin typeface="+mn-lt"/>
              <a:ea typeface="+mn-ea"/>
              <a:cs typeface="+mn-cs"/>
              <a:sym typeface="Helvetica Neue"/>
            </a:rPr>
            <a:t>hne Gewähr</a:t>
          </a:r>
        </a:p>
      </xdr:txBody>
    </xdr:sp>
    <xdr:clientData/>
  </xdr:twoCellAnchor>
</xdr:wsDr>
</file>

<file path=xl/theme/theme1.xml><?xml version="1.0" encoding="utf-8"?>
<a:theme xmlns:a="http://schemas.openxmlformats.org/drawingml/2006/main"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00"/>
        </a:solid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584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C129"/>
  <sheetViews>
    <sheetView showGridLines="0" tabSelected="1" topLeftCell="A87" zoomScale="94" zoomScaleNormal="100" workbookViewId="0">
      <selection activeCell="H9" sqref="H9"/>
    </sheetView>
  </sheetViews>
  <sheetFormatPr baseColWidth="10" defaultColWidth="45" defaultRowHeight="17" customHeight="1" x14ac:dyDescent="0.15"/>
  <cols>
    <col min="1" max="1" width="4.1640625" style="1" customWidth="1"/>
    <col min="2" max="2" width="56" style="1" customWidth="1"/>
    <col min="3" max="3" width="47.6640625" style="1" customWidth="1"/>
    <col min="4" max="4" width="23.5" style="1" customWidth="1"/>
    <col min="5" max="5" width="26.5" style="1" customWidth="1"/>
    <col min="6" max="6" width="20.33203125" style="1" customWidth="1"/>
    <col min="7" max="7" width="23.6640625" style="1" customWidth="1"/>
    <col min="8" max="8" width="14.5" style="1" customWidth="1"/>
    <col min="9" max="9" width="12.6640625" style="1" customWidth="1"/>
    <col min="10" max="11" width="21.83203125" style="1" customWidth="1"/>
    <col min="12" max="12" width="27.1640625" style="1" customWidth="1"/>
    <col min="13" max="13" width="28.5" style="1" customWidth="1"/>
    <col min="14" max="14" width="16.5" style="1" customWidth="1"/>
    <col min="15" max="15" width="15.6640625" style="1" customWidth="1"/>
    <col min="16" max="16" width="25.83203125" style="1" customWidth="1"/>
    <col min="17" max="17" width="20.5" style="1" customWidth="1"/>
    <col min="18" max="18" width="27.33203125" style="1" customWidth="1"/>
    <col min="19" max="29" width="9.83203125" style="1" customWidth="1"/>
    <col min="30" max="30" width="45" style="1" customWidth="1"/>
    <col min="31" max="16384" width="45" style="1"/>
  </cols>
  <sheetData>
    <row r="1" spans="1:29" s="191" customFormat="1" ht="41" customHeight="1" x14ac:dyDescent="0.15"/>
    <row r="2" spans="1:29" ht="406" customHeight="1" thickBot="1" x14ac:dyDescent="0.2">
      <c r="A2" s="2"/>
      <c r="B2" s="3"/>
      <c r="C2" s="3"/>
      <c r="D2" s="3"/>
      <c r="E2" s="3"/>
      <c r="F2" s="3"/>
      <c r="G2" s="4"/>
      <c r="H2" s="4"/>
      <c r="I2" s="4"/>
      <c r="J2" s="4"/>
      <c r="K2" s="4"/>
      <c r="L2" s="4"/>
      <c r="M2" s="4"/>
      <c r="N2" s="4"/>
      <c r="O2" s="4"/>
      <c r="P2" s="4"/>
      <c r="Q2" s="4"/>
      <c r="R2" s="4"/>
      <c r="S2" s="4"/>
      <c r="T2" s="4"/>
      <c r="U2" s="4"/>
      <c r="V2" s="4"/>
      <c r="W2" s="4"/>
      <c r="X2" s="4"/>
      <c r="Y2" s="4"/>
      <c r="Z2" s="4"/>
      <c r="AA2" s="4"/>
      <c r="AB2" s="4"/>
      <c r="AC2" s="5"/>
    </row>
    <row r="3" spans="1:29" s="210" customFormat="1" ht="24" thickBot="1" x14ac:dyDescent="0.2">
      <c r="B3" s="235" t="s">
        <v>80</v>
      </c>
      <c r="C3" s="235"/>
      <c r="D3" s="235"/>
      <c r="E3" s="235"/>
      <c r="F3" s="235"/>
    </row>
    <row r="4" spans="1:29" s="190" customFormat="1" ht="20" thickTop="1" x14ac:dyDescent="0.15">
      <c r="B4" s="192" t="s">
        <v>81</v>
      </c>
      <c r="C4" s="193" t="s">
        <v>82</v>
      </c>
      <c r="D4" s="236"/>
      <c r="E4" s="236"/>
      <c r="F4" s="240"/>
    </row>
    <row r="5" spans="1:29" s="190" customFormat="1" ht="19" x14ac:dyDescent="0.15">
      <c r="B5" s="194" t="s">
        <v>83</v>
      </c>
      <c r="C5" s="195">
        <v>44877</v>
      </c>
      <c r="D5" s="237"/>
      <c r="E5" s="239"/>
      <c r="F5" s="241"/>
    </row>
    <row r="6" spans="1:29" s="190" customFormat="1" ht="18" x14ac:dyDescent="0.15">
      <c r="B6" s="247"/>
      <c r="C6" s="248"/>
      <c r="D6" s="239"/>
      <c r="E6" s="239"/>
      <c r="F6" s="241"/>
    </row>
    <row r="7" spans="1:29" s="190" customFormat="1" ht="18" x14ac:dyDescent="0.15">
      <c r="B7" s="243" t="s">
        <v>84</v>
      </c>
      <c r="C7" s="239"/>
      <c r="D7" s="239"/>
      <c r="E7" s="239"/>
      <c r="F7" s="241"/>
    </row>
    <row r="8" spans="1:29" s="190" customFormat="1" ht="38" customHeight="1" x14ac:dyDescent="0.15">
      <c r="B8" s="242" t="s">
        <v>85</v>
      </c>
      <c r="C8" s="239"/>
      <c r="D8" s="239"/>
      <c r="E8" s="239"/>
      <c r="F8" s="241"/>
    </row>
    <row r="9" spans="1:29" s="190" customFormat="1" ht="18" x14ac:dyDescent="0.15">
      <c r="B9" s="243" t="s">
        <v>86</v>
      </c>
      <c r="C9" s="239"/>
      <c r="D9" s="239"/>
      <c r="E9" s="239"/>
      <c r="F9" s="241"/>
    </row>
    <row r="10" spans="1:29" s="190" customFormat="1" ht="95" customHeight="1" x14ac:dyDescent="0.15">
      <c r="B10" s="244" t="s">
        <v>118</v>
      </c>
      <c r="C10" s="245"/>
      <c r="D10" s="245"/>
      <c r="E10" s="245"/>
      <c r="F10" s="246"/>
    </row>
    <row r="11" spans="1:29" s="190" customFormat="1" ht="18" x14ac:dyDescent="0.15">
      <c r="B11" s="243" t="s">
        <v>87</v>
      </c>
      <c r="C11" s="239"/>
      <c r="D11" s="239"/>
      <c r="E11" s="239"/>
      <c r="F11" s="241"/>
    </row>
    <row r="12" spans="1:29" s="190" customFormat="1" ht="19" x14ac:dyDescent="0.15">
      <c r="B12" s="196" t="s">
        <v>88</v>
      </c>
      <c r="C12" s="197">
        <f>C67</f>
        <v>239602.80288053022</v>
      </c>
      <c r="D12" s="198"/>
      <c r="E12" s="198"/>
      <c r="F12" s="199"/>
    </row>
    <row r="13" spans="1:29" s="190" customFormat="1" ht="18" x14ac:dyDescent="0.15">
      <c r="B13" s="238" t="s">
        <v>89</v>
      </c>
      <c r="C13" s="239"/>
      <c r="D13" s="239"/>
      <c r="E13" s="200"/>
      <c r="F13" s="201"/>
    </row>
    <row r="14" spans="1:29" s="190" customFormat="1" ht="66" customHeight="1" x14ac:dyDescent="0.15">
      <c r="B14" s="253" t="s">
        <v>111</v>
      </c>
      <c r="C14" s="239"/>
      <c r="D14" s="239"/>
      <c r="E14" s="239"/>
      <c r="F14" s="241"/>
    </row>
    <row r="15" spans="1:29" s="190" customFormat="1" ht="18" x14ac:dyDescent="0.15">
      <c r="B15" s="238" t="s">
        <v>125</v>
      </c>
      <c r="C15" s="239"/>
      <c r="D15" s="239"/>
      <c r="E15" s="239"/>
      <c r="F15" s="241"/>
    </row>
    <row r="16" spans="1:29" s="190" customFormat="1" ht="84" customHeight="1" x14ac:dyDescent="0.15">
      <c r="B16" s="253" t="s">
        <v>112</v>
      </c>
      <c r="C16" s="239"/>
      <c r="D16" s="239"/>
      <c r="E16" s="239"/>
      <c r="F16" s="241"/>
    </row>
    <row r="17" spans="2:6" s="190" customFormat="1" ht="42" customHeight="1" x14ac:dyDescent="0.15">
      <c r="B17" s="196" t="s">
        <v>90</v>
      </c>
      <c r="C17" s="202" t="s">
        <v>115</v>
      </c>
      <c r="D17" s="209">
        <f>D67</f>
        <v>5609.1006282661438</v>
      </c>
      <c r="E17" s="202" t="s">
        <v>91</v>
      </c>
      <c r="F17" s="208">
        <f>E67</f>
        <v>546499.75602584344</v>
      </c>
    </row>
    <row r="18" spans="2:6" s="190" customFormat="1" ht="38" customHeight="1" x14ac:dyDescent="0.15">
      <c r="B18" s="257" t="s">
        <v>92</v>
      </c>
      <c r="C18" s="258"/>
      <c r="D18" s="198"/>
      <c r="E18" s="198"/>
      <c r="F18" s="199"/>
    </row>
    <row r="19" spans="2:6" s="190" customFormat="1" ht="50" customHeight="1" x14ac:dyDescent="0.15">
      <c r="B19" s="249" t="s">
        <v>93</v>
      </c>
      <c r="C19" s="239"/>
      <c r="D19" s="239"/>
      <c r="E19" s="239"/>
      <c r="F19" s="241"/>
    </row>
    <row r="20" spans="2:6" s="190" customFormat="1" ht="18" x14ac:dyDescent="0.15">
      <c r="B20" s="238" t="s">
        <v>114</v>
      </c>
      <c r="C20" s="239"/>
      <c r="D20" s="239"/>
      <c r="E20" s="239"/>
      <c r="F20" s="241"/>
    </row>
    <row r="21" spans="2:6" s="190" customFormat="1" ht="65" customHeight="1" x14ac:dyDescent="0.15">
      <c r="B21" s="249" t="s">
        <v>94</v>
      </c>
      <c r="C21" s="239"/>
      <c r="D21" s="239"/>
      <c r="E21" s="239"/>
      <c r="F21" s="241"/>
    </row>
    <row r="22" spans="2:6" s="190" customFormat="1" ht="18" x14ac:dyDescent="0.15">
      <c r="B22" s="243" t="s">
        <v>95</v>
      </c>
      <c r="C22" s="239"/>
      <c r="D22" s="239"/>
      <c r="E22" s="239"/>
      <c r="F22" s="241"/>
    </row>
    <row r="23" spans="2:6" s="190" customFormat="1" ht="19" x14ac:dyDescent="0.15">
      <c r="B23" s="196" t="s">
        <v>96</v>
      </c>
      <c r="C23" s="203">
        <f>C65</f>
        <v>15</v>
      </c>
      <c r="D23" s="200"/>
      <c r="E23" s="200"/>
      <c r="F23" s="201"/>
    </row>
    <row r="24" spans="2:6" s="190" customFormat="1" ht="19" x14ac:dyDescent="0.15">
      <c r="B24" s="196" t="s">
        <v>97</v>
      </c>
      <c r="C24" s="200"/>
      <c r="D24" s="200"/>
      <c r="E24" s="200"/>
      <c r="F24" s="201"/>
    </row>
    <row r="25" spans="2:6" s="190" customFormat="1" ht="52" customHeight="1" x14ac:dyDescent="0.15">
      <c r="B25" s="249" t="s">
        <v>98</v>
      </c>
      <c r="C25" s="254"/>
      <c r="D25" s="254"/>
      <c r="E25" s="254"/>
      <c r="F25" s="255"/>
    </row>
    <row r="26" spans="2:6" s="190" customFormat="1" ht="19" x14ac:dyDescent="0.15">
      <c r="B26" s="196" t="s">
        <v>99</v>
      </c>
      <c r="C26" s="204">
        <f>C66</f>
        <v>6.9599999999999995E-2</v>
      </c>
      <c r="D26" s="200"/>
      <c r="E26" s="200"/>
      <c r="F26" s="201"/>
    </row>
    <row r="27" spans="2:6" s="190" customFormat="1" ht="19" x14ac:dyDescent="0.15">
      <c r="B27" s="196" t="s">
        <v>100</v>
      </c>
      <c r="C27" s="200"/>
      <c r="D27" s="200"/>
      <c r="E27" s="200"/>
      <c r="F27" s="201"/>
    </row>
    <row r="28" spans="2:6" s="190" customFormat="1" ht="86" customHeight="1" x14ac:dyDescent="0.15">
      <c r="B28" s="256" t="s">
        <v>113</v>
      </c>
      <c r="C28" s="239"/>
      <c r="D28" s="239"/>
      <c r="E28" s="239"/>
      <c r="F28" s="241"/>
    </row>
    <row r="29" spans="2:6" s="190" customFormat="1" ht="19" x14ac:dyDescent="0.15">
      <c r="B29" s="196" t="s">
        <v>101</v>
      </c>
      <c r="C29" s="202" t="s">
        <v>102</v>
      </c>
      <c r="D29" s="205">
        <f>C63</f>
        <v>0.03</v>
      </c>
      <c r="E29" s="202" t="s">
        <v>103</v>
      </c>
      <c r="F29" s="206">
        <f>C64</f>
        <v>0.02</v>
      </c>
    </row>
    <row r="30" spans="2:6" s="190" customFormat="1" ht="19" x14ac:dyDescent="0.15">
      <c r="B30" s="196" t="s">
        <v>104</v>
      </c>
      <c r="C30" s="198"/>
      <c r="D30" s="198"/>
      <c r="E30" s="198"/>
      <c r="F30" s="199"/>
    </row>
    <row r="31" spans="2:6" s="190" customFormat="1" ht="50" customHeight="1" x14ac:dyDescent="0.15">
      <c r="B31" s="249" t="s">
        <v>117</v>
      </c>
      <c r="C31" s="239"/>
      <c r="D31" s="239"/>
      <c r="E31" s="239"/>
      <c r="F31" s="241"/>
    </row>
    <row r="32" spans="2:6" s="190" customFormat="1" ht="19" x14ac:dyDescent="0.15">
      <c r="B32" s="196" t="s">
        <v>105</v>
      </c>
      <c r="C32" s="207">
        <v>0</v>
      </c>
      <c r="D32" s="200"/>
      <c r="E32" s="200"/>
      <c r="F32" s="201"/>
    </row>
    <row r="33" spans="1:29" s="190" customFormat="1" ht="19" x14ac:dyDescent="0.15">
      <c r="B33" s="196" t="s">
        <v>106</v>
      </c>
      <c r="C33" s="198"/>
      <c r="D33" s="198"/>
      <c r="E33" s="198"/>
      <c r="F33" s="199"/>
    </row>
    <row r="34" spans="1:29" s="190" customFormat="1" ht="25" customHeight="1" x14ac:dyDescent="0.15">
      <c r="B34" s="242" t="s">
        <v>107</v>
      </c>
      <c r="C34" s="239"/>
      <c r="D34" s="239"/>
      <c r="E34" s="239"/>
      <c r="F34" s="241"/>
    </row>
    <row r="35" spans="1:29" s="190" customFormat="1" ht="18" x14ac:dyDescent="0.15">
      <c r="B35" s="243" t="s">
        <v>108</v>
      </c>
      <c r="C35" s="239"/>
      <c r="D35" s="239"/>
      <c r="E35" s="239"/>
      <c r="F35" s="241"/>
    </row>
    <row r="36" spans="1:29" s="190" customFormat="1" ht="19" thickBot="1" x14ac:dyDescent="0.2">
      <c r="B36" s="250" t="s">
        <v>109</v>
      </c>
      <c r="C36" s="251"/>
      <c r="D36" s="251"/>
      <c r="E36" s="251"/>
      <c r="F36" s="252"/>
    </row>
    <row r="37" spans="1:29" ht="20.5" customHeight="1" thickTop="1" x14ac:dyDescent="0.15">
      <c r="A37" s="6"/>
      <c r="B37" s="7"/>
      <c r="C37" s="7"/>
      <c r="D37" s="8"/>
      <c r="E37" s="110"/>
      <c r="F37" s="189"/>
      <c r="G37" s="9"/>
      <c r="H37" s="9"/>
      <c r="I37" s="9"/>
      <c r="J37" s="9"/>
      <c r="K37" s="9"/>
      <c r="L37" s="9"/>
      <c r="M37" s="9"/>
      <c r="N37" s="9"/>
      <c r="O37" s="9"/>
      <c r="P37" s="9"/>
      <c r="Q37" s="9"/>
      <c r="R37" s="9"/>
      <c r="S37" s="9"/>
      <c r="T37" s="9"/>
      <c r="U37" s="9"/>
      <c r="V37" s="9"/>
      <c r="W37" s="9"/>
      <c r="X37" s="9"/>
      <c r="Y37" s="9"/>
      <c r="Z37" s="9"/>
      <c r="AA37" s="9"/>
      <c r="AB37" s="9"/>
      <c r="AC37" s="10"/>
    </row>
    <row r="38" spans="1:29" ht="19.5" customHeight="1" x14ac:dyDescent="0.15">
      <c r="A38" s="6"/>
      <c r="B38" s="11" t="s">
        <v>0</v>
      </c>
      <c r="C38" s="12"/>
      <c r="D38" s="9"/>
      <c r="E38" s="9"/>
      <c r="F38" s="9"/>
      <c r="G38" s="9"/>
      <c r="H38" s="9"/>
      <c r="I38" s="9"/>
      <c r="J38" s="9"/>
      <c r="K38" s="9"/>
      <c r="L38" s="9"/>
      <c r="M38" s="9"/>
      <c r="N38" s="9"/>
      <c r="O38" s="9"/>
      <c r="P38" s="9"/>
      <c r="Q38" s="9"/>
      <c r="R38" s="9"/>
      <c r="S38" s="9"/>
      <c r="T38" s="9"/>
      <c r="U38" s="9"/>
      <c r="V38" s="9"/>
      <c r="W38" s="9"/>
      <c r="X38" s="9"/>
      <c r="Y38" s="9"/>
      <c r="Z38" s="9"/>
      <c r="AA38" s="9"/>
      <c r="AB38" s="9"/>
      <c r="AC38" s="10"/>
    </row>
    <row r="39" spans="1:29" ht="20.5" customHeight="1" thickBot="1" x14ac:dyDescent="0.2">
      <c r="A39" s="6"/>
      <c r="B39" s="13" t="s">
        <v>1</v>
      </c>
      <c r="C39" s="14" t="s">
        <v>2</v>
      </c>
      <c r="D39" s="15"/>
      <c r="E39" s="15"/>
      <c r="F39" s="15"/>
      <c r="G39" s="15"/>
      <c r="H39" s="15"/>
      <c r="I39" s="15"/>
      <c r="J39" s="15"/>
      <c r="K39" s="15"/>
      <c r="L39" s="15"/>
      <c r="M39" s="15"/>
      <c r="N39" s="9"/>
      <c r="O39" s="9"/>
      <c r="P39" s="9"/>
      <c r="Q39" s="9"/>
      <c r="R39" s="9"/>
      <c r="S39" s="9"/>
      <c r="T39" s="9"/>
      <c r="U39" s="9"/>
      <c r="V39" s="9"/>
      <c r="W39" s="9"/>
      <c r="X39" s="9"/>
      <c r="Y39" s="9"/>
      <c r="Z39" s="9"/>
      <c r="AA39" s="9"/>
      <c r="AB39" s="9"/>
      <c r="AC39" s="10"/>
    </row>
    <row r="40" spans="1:29" ht="77" customHeight="1" thickTop="1" thickBot="1" x14ac:dyDescent="0.2">
      <c r="A40" s="16"/>
      <c r="B40" s="17" t="s">
        <v>3</v>
      </c>
      <c r="C40" s="18"/>
      <c r="D40" s="19" t="s">
        <v>4</v>
      </c>
      <c r="E40" s="19" t="s">
        <v>5</v>
      </c>
      <c r="F40" s="19" t="s">
        <v>6</v>
      </c>
      <c r="G40" s="19" t="s">
        <v>7</v>
      </c>
      <c r="H40" s="19" t="s">
        <v>5</v>
      </c>
      <c r="I40" s="19" t="s">
        <v>8</v>
      </c>
      <c r="J40" s="19" t="s">
        <v>9</v>
      </c>
      <c r="K40" s="19" t="s">
        <v>10</v>
      </c>
      <c r="L40" s="19" t="s">
        <v>11</v>
      </c>
      <c r="M40" s="20" t="s">
        <v>12</v>
      </c>
      <c r="N40" s="21"/>
      <c r="O40" s="22"/>
      <c r="P40" s="22"/>
      <c r="Q40" s="22"/>
      <c r="R40" s="22"/>
      <c r="S40" s="22"/>
      <c r="T40" s="22"/>
      <c r="U40" s="22"/>
      <c r="V40" s="22"/>
      <c r="W40" s="22"/>
      <c r="X40" s="22"/>
      <c r="Y40" s="22"/>
      <c r="Z40" s="22"/>
      <c r="AA40" s="22"/>
      <c r="AB40" s="22"/>
      <c r="AC40" s="23"/>
    </row>
    <row r="41" spans="1:29" ht="39" customHeight="1" thickTop="1" thickBot="1" x14ac:dyDescent="0.2">
      <c r="A41" s="24"/>
      <c r="B41" s="25" t="s">
        <v>13</v>
      </c>
      <c r="C41" s="26" t="s">
        <v>14</v>
      </c>
      <c r="D41" s="27">
        <v>10</v>
      </c>
      <c r="E41" s="28" t="s">
        <v>15</v>
      </c>
      <c r="F41" s="28" t="s">
        <v>16</v>
      </c>
      <c r="G41" s="29">
        <v>1000</v>
      </c>
      <c r="H41" s="26" t="str">
        <f>"€/ "&amp;E41</f>
        <v>€/ Stk.</v>
      </c>
      <c r="I41" s="30">
        <f>IF(F41="ja",D41*G41,"-")</f>
        <v>10000</v>
      </c>
      <c r="J41" s="26" t="s">
        <v>17</v>
      </c>
      <c r="K41" s="28" t="s">
        <v>18</v>
      </c>
      <c r="L41" s="28" t="s">
        <v>18</v>
      </c>
      <c r="M41" s="31" t="s">
        <v>16</v>
      </c>
      <c r="N41" s="32"/>
      <c r="O41" s="9"/>
      <c r="P41" s="9"/>
      <c r="Q41" s="9"/>
      <c r="R41" s="9"/>
      <c r="S41" s="9"/>
      <c r="T41" s="9"/>
      <c r="U41" s="9"/>
      <c r="V41" s="9"/>
      <c r="W41" s="9"/>
      <c r="X41" s="9"/>
      <c r="Y41" s="9"/>
      <c r="Z41" s="9"/>
      <c r="AA41" s="9"/>
      <c r="AB41" s="9"/>
      <c r="AC41" s="10"/>
    </row>
    <row r="42" spans="1:29" ht="20" thickTop="1" x14ac:dyDescent="0.15">
      <c r="A42" s="24"/>
      <c r="B42" s="221" t="s">
        <v>19</v>
      </c>
      <c r="C42" s="33" t="s">
        <v>20</v>
      </c>
      <c r="D42" s="34">
        <v>5</v>
      </c>
      <c r="E42" s="35" t="s">
        <v>15</v>
      </c>
      <c r="F42" s="35" t="s">
        <v>16</v>
      </c>
      <c r="G42" s="36">
        <v>12000</v>
      </c>
      <c r="H42" s="37" t="str">
        <f t="shared" ref="H42:H49" si="0">"€ pro "&amp;E42</f>
        <v>€ pro Stk.</v>
      </c>
      <c r="I42" s="38">
        <f>IF(F42="nein","",D42*G42)</f>
        <v>60000</v>
      </c>
      <c r="J42" s="35" t="s">
        <v>21</v>
      </c>
      <c r="K42" s="35" t="s">
        <v>22</v>
      </c>
      <c r="L42" s="35" t="s">
        <v>23</v>
      </c>
      <c r="M42" s="39" t="s">
        <v>16</v>
      </c>
      <c r="N42" s="32"/>
      <c r="O42" s="9"/>
      <c r="P42" s="9"/>
      <c r="Q42" s="9"/>
      <c r="R42" s="9"/>
      <c r="S42" s="9"/>
      <c r="T42" s="9"/>
      <c r="U42" s="9"/>
      <c r="V42" s="9"/>
      <c r="W42" s="9"/>
      <c r="X42" s="9"/>
      <c r="Y42" s="9"/>
      <c r="Z42" s="9"/>
      <c r="AA42" s="9"/>
      <c r="AB42" s="9"/>
      <c r="AC42" s="10"/>
    </row>
    <row r="43" spans="1:29" ht="19" x14ac:dyDescent="0.15">
      <c r="A43" s="24"/>
      <c r="B43" s="219"/>
      <c r="C43" s="40" t="s">
        <v>24</v>
      </c>
      <c r="D43" s="41">
        <v>100</v>
      </c>
      <c r="E43" s="42" t="s">
        <v>25</v>
      </c>
      <c r="F43" s="42" t="s">
        <v>16</v>
      </c>
      <c r="G43" s="43">
        <v>50</v>
      </c>
      <c r="H43" s="44" t="str">
        <f t="shared" si="0"/>
        <v>€ pro h</v>
      </c>
      <c r="I43" s="45">
        <f>IF(F43="nein","",D43*G43)</f>
        <v>5000</v>
      </c>
      <c r="J43" s="42" t="s">
        <v>21</v>
      </c>
      <c r="K43" s="42" t="s">
        <v>22</v>
      </c>
      <c r="L43" s="42" t="s">
        <v>23</v>
      </c>
      <c r="M43" s="46" t="s">
        <v>16</v>
      </c>
      <c r="N43" s="32"/>
      <c r="O43" s="9"/>
      <c r="P43" s="9"/>
      <c r="Q43" s="9"/>
      <c r="R43" s="9"/>
      <c r="S43" s="9"/>
      <c r="T43" s="9"/>
      <c r="U43" s="9"/>
      <c r="V43" s="9"/>
      <c r="W43" s="9"/>
      <c r="X43" s="9"/>
      <c r="Y43" s="9"/>
      <c r="Z43" s="9"/>
      <c r="AA43" s="9"/>
      <c r="AB43" s="9"/>
      <c r="AC43" s="10"/>
    </row>
    <row r="44" spans="1:29" ht="38" x14ac:dyDescent="0.15">
      <c r="A44" s="24"/>
      <c r="B44" s="222"/>
      <c r="C44" s="40" t="s">
        <v>26</v>
      </c>
      <c r="D44" s="41">
        <v>15</v>
      </c>
      <c r="E44" s="42" t="s">
        <v>25</v>
      </c>
      <c r="F44" s="42" t="s">
        <v>16</v>
      </c>
      <c r="G44" s="43">
        <v>200</v>
      </c>
      <c r="H44" s="44" t="str">
        <f t="shared" si="0"/>
        <v>€ pro h</v>
      </c>
      <c r="I44" s="45">
        <f>G44*D44</f>
        <v>3000</v>
      </c>
      <c r="J44" s="42" t="s">
        <v>21</v>
      </c>
      <c r="K44" s="42" t="s">
        <v>22</v>
      </c>
      <c r="L44" s="42" t="s">
        <v>23</v>
      </c>
      <c r="M44" s="46" t="s">
        <v>16</v>
      </c>
      <c r="N44" s="32"/>
      <c r="O44" s="9"/>
      <c r="P44" s="9"/>
      <c r="Q44" s="9"/>
      <c r="R44" s="9"/>
      <c r="S44" s="9"/>
      <c r="T44" s="9"/>
      <c r="U44" s="9"/>
      <c r="V44" s="9"/>
      <c r="W44" s="9"/>
      <c r="X44" s="9"/>
      <c r="Y44" s="9"/>
      <c r="Z44" s="9"/>
      <c r="AA44" s="9"/>
      <c r="AB44" s="9"/>
      <c r="AC44" s="10"/>
    </row>
    <row r="45" spans="1:29" ht="19" x14ac:dyDescent="0.15">
      <c r="A45" s="24"/>
      <c r="B45" s="218" t="s">
        <v>32</v>
      </c>
      <c r="C45" s="40" t="s">
        <v>27</v>
      </c>
      <c r="D45" s="41">
        <v>150000</v>
      </c>
      <c r="E45" s="42" t="s">
        <v>28</v>
      </c>
      <c r="F45" s="42" t="s">
        <v>16</v>
      </c>
      <c r="G45" s="47">
        <v>0.18</v>
      </c>
      <c r="H45" s="44" t="str">
        <f t="shared" si="0"/>
        <v>€ pro kWh/a</v>
      </c>
      <c r="I45" s="45">
        <f>IF(F45="nein","",D45*G45)</f>
        <v>27000</v>
      </c>
      <c r="J45" s="42" t="s">
        <v>29</v>
      </c>
      <c r="K45" s="42" t="s">
        <v>30</v>
      </c>
      <c r="L45" s="42" t="s">
        <v>31</v>
      </c>
      <c r="M45" s="46" t="s">
        <v>16</v>
      </c>
      <c r="N45" s="32"/>
      <c r="O45" s="9"/>
      <c r="P45" s="9"/>
      <c r="Q45" s="9"/>
      <c r="R45" s="9"/>
      <c r="S45" s="9"/>
      <c r="T45" s="9"/>
      <c r="U45" s="9"/>
      <c r="V45" s="9"/>
      <c r="W45" s="9"/>
      <c r="X45" s="9"/>
      <c r="Y45" s="9"/>
      <c r="Z45" s="9"/>
      <c r="AA45" s="9"/>
      <c r="AB45" s="9"/>
      <c r="AC45" s="10"/>
    </row>
    <row r="46" spans="1:29" ht="19" x14ac:dyDescent="0.15">
      <c r="A46" s="24"/>
      <c r="B46" s="219"/>
      <c r="C46" s="40" t="s">
        <v>33</v>
      </c>
      <c r="D46" s="41">
        <v>5</v>
      </c>
      <c r="E46" s="42" t="s">
        <v>34</v>
      </c>
      <c r="F46" s="42" t="s">
        <v>16</v>
      </c>
      <c r="G46" s="43">
        <v>50</v>
      </c>
      <c r="H46" s="44" t="str">
        <f t="shared" si="0"/>
        <v>€ pro h/a</v>
      </c>
      <c r="I46" s="45">
        <f>IF(F46="nein","",D46*G46)</f>
        <v>250</v>
      </c>
      <c r="J46" s="42" t="s">
        <v>29</v>
      </c>
      <c r="K46" s="42" t="s">
        <v>35</v>
      </c>
      <c r="L46" s="42" t="s">
        <v>23</v>
      </c>
      <c r="M46" s="46" t="s">
        <v>16</v>
      </c>
      <c r="N46" s="32"/>
      <c r="O46" s="9"/>
      <c r="P46" s="9"/>
      <c r="Q46" s="9"/>
      <c r="R46" s="9"/>
      <c r="S46" s="9"/>
      <c r="T46" s="9"/>
      <c r="U46" s="9"/>
      <c r="V46" s="9"/>
      <c r="W46" s="9"/>
      <c r="X46" s="9"/>
      <c r="Y46" s="9"/>
      <c r="Z46" s="9"/>
      <c r="AA46" s="9"/>
      <c r="AB46" s="9"/>
      <c r="AC46" s="10"/>
    </row>
    <row r="47" spans="1:29" ht="19" x14ac:dyDescent="0.15">
      <c r="A47" s="24"/>
      <c r="B47" s="219"/>
      <c r="C47" s="40" t="s">
        <v>36</v>
      </c>
      <c r="D47" s="41">
        <v>-25</v>
      </c>
      <c r="E47" s="42" t="s">
        <v>37</v>
      </c>
      <c r="F47" s="42" t="s">
        <v>38</v>
      </c>
      <c r="G47" s="48" t="s">
        <v>18</v>
      </c>
      <c r="H47" s="44" t="str">
        <f t="shared" si="0"/>
        <v>€ pro dB</v>
      </c>
      <c r="I47" s="49" t="str">
        <f>IF(F47="nein","",D47*G47)</f>
        <v/>
      </c>
      <c r="J47" s="42" t="s">
        <v>29</v>
      </c>
      <c r="K47" s="42" t="s">
        <v>22</v>
      </c>
      <c r="L47" s="42" t="s">
        <v>23</v>
      </c>
      <c r="M47" s="46" t="s">
        <v>16</v>
      </c>
      <c r="N47" s="32"/>
      <c r="O47" s="9"/>
      <c r="P47" s="9"/>
      <c r="Q47" s="9"/>
      <c r="R47" s="9"/>
      <c r="S47" s="9"/>
      <c r="T47" s="9"/>
      <c r="U47" s="9"/>
      <c r="V47" s="9"/>
      <c r="W47" s="9"/>
      <c r="X47" s="9"/>
      <c r="Y47" s="9"/>
      <c r="Z47" s="9"/>
      <c r="AA47" s="9"/>
      <c r="AB47" s="9"/>
      <c r="AC47" s="10"/>
    </row>
    <row r="48" spans="1:29" ht="19" x14ac:dyDescent="0.15">
      <c r="A48" s="24"/>
      <c r="B48" s="219"/>
      <c r="C48" s="40" t="s">
        <v>39</v>
      </c>
      <c r="D48" s="41">
        <v>5</v>
      </c>
      <c r="E48" s="42" t="s">
        <v>15</v>
      </c>
      <c r="F48" s="42" t="s">
        <v>16</v>
      </c>
      <c r="G48" s="43">
        <v>300</v>
      </c>
      <c r="H48" s="44" t="str">
        <f t="shared" si="0"/>
        <v>€ pro Stk.</v>
      </c>
      <c r="I48" s="50">
        <f>IF(F48="nein","",D48*G48)</f>
        <v>1500</v>
      </c>
      <c r="J48" s="42" t="s">
        <v>21</v>
      </c>
      <c r="K48" s="42" t="s">
        <v>22</v>
      </c>
      <c r="L48" s="42" t="s">
        <v>23</v>
      </c>
      <c r="M48" s="46" t="s">
        <v>16</v>
      </c>
      <c r="N48" s="32"/>
      <c r="O48" s="9"/>
      <c r="P48" s="9"/>
      <c r="Q48" s="9"/>
      <c r="R48" s="9"/>
      <c r="S48" s="9"/>
      <c r="T48" s="9"/>
      <c r="U48" s="9"/>
      <c r="V48" s="9"/>
      <c r="W48" s="9"/>
      <c r="X48" s="9"/>
      <c r="Y48" s="9"/>
      <c r="Z48" s="9"/>
      <c r="AA48" s="9"/>
      <c r="AB48" s="9"/>
      <c r="AC48" s="10"/>
    </row>
    <row r="49" spans="1:29" ht="20" thickBot="1" x14ac:dyDescent="0.2">
      <c r="A49" s="24"/>
      <c r="B49" s="220"/>
      <c r="C49" s="51" t="s">
        <v>40</v>
      </c>
      <c r="D49" s="52">
        <v>10</v>
      </c>
      <c r="E49" s="53" t="s">
        <v>41</v>
      </c>
      <c r="F49" s="53" t="s">
        <v>38</v>
      </c>
      <c r="G49" s="54" t="s">
        <v>18</v>
      </c>
      <c r="H49" s="55" t="str">
        <f t="shared" si="0"/>
        <v>€ pro m2</v>
      </c>
      <c r="I49" s="56" t="str">
        <f>IF(F49="nein","",D49*G49)</f>
        <v/>
      </c>
      <c r="J49" s="53" t="s">
        <v>29</v>
      </c>
      <c r="K49" s="53" t="s">
        <v>22</v>
      </c>
      <c r="L49" s="53" t="s">
        <v>23</v>
      </c>
      <c r="M49" s="57" t="s">
        <v>16</v>
      </c>
      <c r="N49" s="32"/>
      <c r="O49" s="9"/>
      <c r="P49" s="9"/>
      <c r="Q49" s="9"/>
      <c r="R49" s="9"/>
      <c r="S49" s="9"/>
      <c r="T49" s="9"/>
      <c r="U49" s="9"/>
      <c r="V49" s="9"/>
      <c r="W49" s="9"/>
      <c r="X49" s="9"/>
      <c r="Y49" s="9"/>
      <c r="Z49" s="9"/>
      <c r="AA49" s="9"/>
      <c r="AB49" s="9"/>
      <c r="AC49" s="10"/>
    </row>
    <row r="50" spans="1:29" ht="24.5" customHeight="1" thickTop="1" x14ac:dyDescent="0.15">
      <c r="A50" s="6"/>
      <c r="B50" s="58"/>
      <c r="C50" s="59"/>
      <c r="D50" s="60"/>
      <c r="E50" s="60"/>
      <c r="F50" s="60"/>
      <c r="G50" s="60"/>
      <c r="H50" s="60"/>
      <c r="I50" s="60"/>
      <c r="J50" s="60"/>
      <c r="K50" s="60"/>
      <c r="L50" s="60"/>
      <c r="M50" s="60"/>
      <c r="N50" s="9"/>
      <c r="O50" s="9"/>
      <c r="P50" s="9"/>
      <c r="Q50" s="9"/>
      <c r="R50" s="9"/>
      <c r="S50" s="9"/>
      <c r="T50" s="9"/>
      <c r="U50" s="9"/>
      <c r="V50" s="9"/>
      <c r="W50" s="9"/>
      <c r="X50" s="9"/>
      <c r="Y50" s="9"/>
      <c r="Z50" s="9"/>
      <c r="AA50" s="9"/>
      <c r="AB50" s="9"/>
      <c r="AC50" s="10"/>
    </row>
    <row r="51" spans="1:29" ht="24.5" customHeight="1" thickBot="1" x14ac:dyDescent="0.2">
      <c r="A51" s="6"/>
      <c r="B51" s="13" t="s">
        <v>42</v>
      </c>
      <c r="C51" s="61"/>
      <c r="D51" s="15"/>
      <c r="E51" s="15"/>
      <c r="F51" s="9"/>
      <c r="G51" s="9"/>
      <c r="H51" s="9"/>
      <c r="I51" s="9"/>
      <c r="J51" s="9"/>
      <c r="K51" s="9"/>
      <c r="L51" s="9"/>
      <c r="M51" s="9"/>
      <c r="N51" s="9"/>
      <c r="O51" s="9"/>
      <c r="P51" s="9"/>
      <c r="Q51" s="9"/>
      <c r="R51" s="9"/>
      <c r="S51" s="9"/>
      <c r="T51" s="9"/>
      <c r="U51" s="9"/>
      <c r="V51" s="9"/>
      <c r="W51" s="9"/>
      <c r="X51" s="9"/>
      <c r="Y51" s="9"/>
      <c r="Z51" s="9"/>
      <c r="AA51" s="9"/>
      <c r="AB51" s="9"/>
      <c r="AC51" s="10"/>
    </row>
    <row r="52" spans="1:29" ht="53" customHeight="1" thickTop="1" thickBot="1" x14ac:dyDescent="0.2">
      <c r="A52" s="24"/>
      <c r="B52" s="62" t="s">
        <v>43</v>
      </c>
      <c r="C52" s="63" t="s">
        <v>44</v>
      </c>
      <c r="D52" s="63" t="s">
        <v>45</v>
      </c>
      <c r="E52" s="64" t="s">
        <v>46</v>
      </c>
      <c r="F52" s="32"/>
      <c r="G52" s="228"/>
      <c r="H52" s="226"/>
      <c r="I52" s="226"/>
      <c r="J52" s="226"/>
      <c r="K52" s="226"/>
      <c r="L52" s="226"/>
      <c r="M52" s="226"/>
      <c r="N52" s="9"/>
      <c r="O52" s="9"/>
      <c r="P52" s="9"/>
      <c r="Q52" s="9"/>
      <c r="R52" s="9"/>
      <c r="S52" s="9"/>
      <c r="T52" s="9"/>
      <c r="U52" s="9"/>
      <c r="V52" s="9"/>
      <c r="W52" s="9"/>
      <c r="X52" s="9"/>
      <c r="Y52" s="9"/>
      <c r="Z52" s="9"/>
      <c r="AA52" s="9"/>
      <c r="AB52" s="9"/>
      <c r="AC52" s="10"/>
    </row>
    <row r="53" spans="1:29" ht="20.5" customHeight="1" thickTop="1" x14ac:dyDescent="0.15">
      <c r="A53" s="24"/>
      <c r="B53" s="66" t="s">
        <v>47</v>
      </c>
      <c r="C53" s="232">
        <v>0.8</v>
      </c>
      <c r="D53" s="233"/>
      <c r="E53" s="234"/>
      <c r="F53" s="32"/>
      <c r="G53" s="9"/>
      <c r="H53" s="9"/>
      <c r="I53" s="9"/>
      <c r="J53" s="9"/>
      <c r="K53" s="9"/>
      <c r="L53" s="9"/>
      <c r="M53" s="9"/>
      <c r="N53" s="9"/>
      <c r="O53" s="9"/>
      <c r="P53" s="9"/>
      <c r="Q53" s="9"/>
      <c r="R53" s="9"/>
      <c r="S53" s="9"/>
      <c r="T53" s="9"/>
      <c r="U53" s="9"/>
      <c r="V53" s="9"/>
      <c r="W53" s="9"/>
      <c r="X53" s="9"/>
      <c r="Y53" s="9"/>
      <c r="Z53" s="9"/>
      <c r="AA53" s="9"/>
      <c r="AB53" s="9"/>
      <c r="AC53" s="10"/>
    </row>
    <row r="54" spans="1:29" ht="20.5" customHeight="1" x14ac:dyDescent="0.15">
      <c r="A54" s="24"/>
      <c r="B54" s="67" t="s">
        <v>48</v>
      </c>
      <c r="C54" s="229">
        <f>100%-C53</f>
        <v>0.19999999999999996</v>
      </c>
      <c r="D54" s="230"/>
      <c r="E54" s="231"/>
      <c r="F54" s="32"/>
      <c r="G54" s="9"/>
      <c r="H54" s="9"/>
      <c r="I54" s="9"/>
      <c r="J54" s="9"/>
      <c r="K54" s="9"/>
      <c r="L54" s="9"/>
      <c r="M54" s="9"/>
      <c r="N54" s="9"/>
      <c r="O54" s="9"/>
      <c r="P54" s="9"/>
      <c r="Q54" s="9"/>
      <c r="R54" s="9"/>
      <c r="S54" s="9"/>
      <c r="T54" s="9"/>
      <c r="U54" s="9"/>
      <c r="V54" s="9"/>
      <c r="W54" s="9"/>
      <c r="X54" s="9"/>
      <c r="Y54" s="9"/>
      <c r="Z54" s="9"/>
      <c r="AA54" s="9"/>
      <c r="AB54" s="9"/>
      <c r="AC54" s="10"/>
    </row>
    <row r="55" spans="1:29" ht="20.5" customHeight="1" x14ac:dyDescent="0.15">
      <c r="A55" s="24"/>
      <c r="B55" s="67" t="s">
        <v>49</v>
      </c>
      <c r="C55" s="68">
        <v>7.1999999999999995E-2</v>
      </c>
      <c r="D55" s="68">
        <v>8.5000000000000006E-2</v>
      </c>
      <c r="E55" s="69">
        <v>5.5E-2</v>
      </c>
      <c r="F55" s="32"/>
      <c r="G55" s="9"/>
      <c r="H55" s="9"/>
      <c r="I55" s="9"/>
      <c r="J55" s="9"/>
      <c r="K55" s="9"/>
      <c r="L55" s="9"/>
      <c r="M55" s="9"/>
      <c r="N55" s="9"/>
      <c r="O55" s="9"/>
      <c r="P55" s="9"/>
      <c r="Q55" s="9"/>
      <c r="R55" s="9"/>
      <c r="S55" s="9"/>
      <c r="T55" s="9"/>
      <c r="U55" s="9"/>
      <c r="V55" s="9"/>
      <c r="W55" s="9"/>
      <c r="X55" s="9"/>
      <c r="Y55" s="9"/>
      <c r="Z55" s="9"/>
      <c r="AA55" s="9"/>
      <c r="AB55" s="9"/>
      <c r="AC55" s="10"/>
    </row>
    <row r="56" spans="1:29" ht="21" customHeight="1" x14ac:dyDescent="0.15">
      <c r="A56" s="24"/>
      <c r="B56" s="67" t="s">
        <v>50</v>
      </c>
      <c r="C56" s="68">
        <v>0.06</v>
      </c>
      <c r="D56" s="68">
        <v>0.11</v>
      </c>
      <c r="E56" s="69">
        <v>0.03</v>
      </c>
      <c r="F56" s="32"/>
      <c r="G56" s="9"/>
      <c r="H56" s="9"/>
      <c r="I56" s="9"/>
      <c r="J56" s="9"/>
      <c r="K56" s="9"/>
      <c r="L56" s="9"/>
      <c r="M56" s="9"/>
      <c r="N56" s="9"/>
      <c r="O56" s="9"/>
      <c r="P56" s="9"/>
      <c r="Q56" s="9"/>
      <c r="R56" s="9"/>
      <c r="S56" s="9"/>
      <c r="T56" s="9"/>
      <c r="U56" s="9"/>
      <c r="V56" s="9"/>
      <c r="W56" s="9"/>
      <c r="X56" s="9"/>
      <c r="Y56" s="9"/>
      <c r="Z56" s="9"/>
      <c r="AA56" s="9"/>
      <c r="AB56" s="9"/>
      <c r="AC56" s="10"/>
    </row>
    <row r="57" spans="1:29" ht="40.5" customHeight="1" thickBot="1" x14ac:dyDescent="0.2">
      <c r="A57" s="24"/>
      <c r="B57" s="70" t="s">
        <v>51</v>
      </c>
      <c r="C57" s="71">
        <f>C55*C53+C56*C54</f>
        <v>6.9599999999999995E-2</v>
      </c>
      <c r="D57" s="71">
        <f>D55*C53+D56*C54</f>
        <v>0.09</v>
      </c>
      <c r="E57" s="72">
        <f>E55*C53+E56*C54</f>
        <v>0.05</v>
      </c>
      <c r="F57" s="32"/>
      <c r="G57" s="9"/>
      <c r="H57" s="9"/>
      <c r="I57" s="227"/>
      <c r="J57" s="226"/>
      <c r="K57" s="73"/>
      <c r="L57" s="73"/>
      <c r="M57" s="73"/>
      <c r="N57" s="73"/>
      <c r="O57" s="73"/>
      <c r="P57" s="73"/>
      <c r="Q57" s="73"/>
      <c r="R57" s="73"/>
      <c r="S57" s="9"/>
      <c r="T57" s="9"/>
      <c r="U57" s="9"/>
      <c r="V57" s="9"/>
      <c r="W57" s="9"/>
      <c r="X57" s="9"/>
      <c r="Y57" s="9"/>
      <c r="Z57" s="9"/>
      <c r="AA57" s="9"/>
      <c r="AB57" s="9"/>
      <c r="AC57" s="10"/>
    </row>
    <row r="58" spans="1:29" ht="24.5" customHeight="1" thickTop="1" x14ac:dyDescent="0.15">
      <c r="A58" s="6"/>
      <c r="B58" s="58"/>
      <c r="C58" s="59"/>
      <c r="D58" s="60"/>
      <c r="E58" s="60"/>
      <c r="F58" s="9"/>
      <c r="G58" s="9"/>
      <c r="H58" s="9"/>
      <c r="I58" s="73"/>
      <c r="J58" s="73"/>
      <c r="K58" s="73"/>
      <c r="L58" s="73"/>
      <c r="M58" s="73"/>
      <c r="N58" s="73"/>
      <c r="O58" s="73"/>
      <c r="P58" s="73"/>
      <c r="Q58" s="73"/>
      <c r="R58" s="73"/>
      <c r="S58" s="9"/>
      <c r="T58" s="9"/>
      <c r="U58" s="9"/>
      <c r="V58" s="9"/>
      <c r="W58" s="9"/>
      <c r="X58" s="9"/>
      <c r="Y58" s="9"/>
      <c r="Z58" s="9"/>
      <c r="AA58" s="9"/>
      <c r="AB58" s="9"/>
      <c r="AC58" s="10"/>
    </row>
    <row r="59" spans="1:29" ht="24.5" customHeight="1" thickBot="1" x14ac:dyDescent="0.2">
      <c r="A59" s="6"/>
      <c r="B59" s="74" t="s">
        <v>52</v>
      </c>
      <c r="C59" s="75"/>
      <c r="D59" s="76"/>
      <c r="E59" s="76"/>
      <c r="F59" s="9"/>
      <c r="G59" s="9"/>
      <c r="H59" s="9"/>
      <c r="I59" s="227"/>
      <c r="J59" s="73"/>
      <c r="K59" s="73"/>
      <c r="L59" s="73"/>
      <c r="M59" s="73"/>
      <c r="N59" s="73"/>
      <c r="O59" s="73"/>
      <c r="P59" s="73"/>
      <c r="Q59" s="73"/>
      <c r="R59" s="73"/>
      <c r="S59" s="9"/>
      <c r="T59" s="9"/>
      <c r="U59" s="9"/>
      <c r="V59" s="9"/>
      <c r="W59" s="9"/>
      <c r="X59" s="9"/>
      <c r="Y59" s="9"/>
      <c r="Z59" s="9"/>
      <c r="AA59" s="9"/>
      <c r="AB59" s="9"/>
      <c r="AC59" s="10"/>
    </row>
    <row r="60" spans="1:29" ht="25.5" customHeight="1" thickBot="1" x14ac:dyDescent="0.2">
      <c r="A60" s="77"/>
      <c r="B60" s="78" t="s">
        <v>53</v>
      </c>
      <c r="C60" s="79" t="s">
        <v>54</v>
      </c>
      <c r="D60" s="80" t="s">
        <v>55</v>
      </c>
      <c r="E60" s="81" t="s">
        <v>56</v>
      </c>
      <c r="F60" s="82"/>
      <c r="G60" s="9"/>
      <c r="H60" s="9"/>
      <c r="I60" s="226"/>
      <c r="J60" s="73"/>
      <c r="K60" s="73"/>
      <c r="L60" s="73"/>
      <c r="M60" s="73"/>
      <c r="N60" s="73"/>
      <c r="O60" s="73"/>
      <c r="P60" s="73"/>
      <c r="Q60" s="73"/>
      <c r="R60" s="73"/>
      <c r="S60" s="9"/>
      <c r="T60" s="9"/>
      <c r="U60" s="9"/>
      <c r="V60" s="9"/>
      <c r="W60" s="9"/>
      <c r="X60" s="9"/>
      <c r="Y60" s="9"/>
      <c r="Z60" s="9"/>
      <c r="AA60" s="9"/>
      <c r="AB60" s="9"/>
      <c r="AC60" s="10"/>
    </row>
    <row r="61" spans="1:29" ht="25" customHeight="1" x14ac:dyDescent="0.15">
      <c r="A61" s="77"/>
      <c r="B61" s="67" t="s">
        <v>119</v>
      </c>
      <c r="C61" s="83">
        <v>60000</v>
      </c>
      <c r="D61" s="84">
        <v>85000</v>
      </c>
      <c r="E61" s="85">
        <v>50000</v>
      </c>
      <c r="F61" s="82"/>
      <c r="G61" s="9"/>
      <c r="H61" s="9"/>
      <c r="I61" s="226"/>
      <c r="J61" s="73"/>
      <c r="K61" s="73"/>
      <c r="L61" s="73"/>
      <c r="M61" s="73"/>
      <c r="N61" s="73"/>
      <c r="O61" s="73"/>
      <c r="P61" s="73"/>
      <c r="Q61" s="73"/>
      <c r="R61" s="73"/>
      <c r="S61" s="9"/>
      <c r="T61" s="9"/>
      <c r="U61" s="9"/>
      <c r="V61" s="9"/>
      <c r="W61" s="9"/>
      <c r="X61" s="9"/>
      <c r="Y61" s="9"/>
      <c r="Z61" s="9"/>
      <c r="AA61" s="9"/>
      <c r="AB61" s="9"/>
      <c r="AC61" s="10"/>
    </row>
    <row r="62" spans="1:29" ht="42.5" customHeight="1" x14ac:dyDescent="0.15">
      <c r="A62" s="77"/>
      <c r="B62" s="67" t="s">
        <v>120</v>
      </c>
      <c r="C62" s="86">
        <f>D45</f>
        <v>150000</v>
      </c>
      <c r="D62" s="87">
        <v>100000</v>
      </c>
      <c r="E62" s="88">
        <v>175000</v>
      </c>
      <c r="F62" s="82"/>
      <c r="G62" s="9"/>
      <c r="H62" s="9"/>
      <c r="I62" s="65"/>
      <c r="J62" s="73"/>
      <c r="K62" s="73"/>
      <c r="L62" s="73"/>
      <c r="M62" s="73"/>
      <c r="N62" s="73"/>
      <c r="O62" s="73"/>
      <c r="P62" s="73"/>
      <c r="Q62" s="73"/>
      <c r="R62" s="73"/>
      <c r="S62" s="9"/>
      <c r="T62" s="9"/>
      <c r="U62" s="9"/>
      <c r="V62" s="9"/>
      <c r="W62" s="9"/>
      <c r="X62" s="9"/>
      <c r="Y62" s="9"/>
      <c r="Z62" s="9"/>
      <c r="AA62" s="9"/>
      <c r="AB62" s="9"/>
      <c r="AC62" s="10"/>
    </row>
    <row r="63" spans="1:29" ht="24.25" customHeight="1" x14ac:dyDescent="0.15">
      <c r="A63" s="77"/>
      <c r="B63" s="67" t="s">
        <v>121</v>
      </c>
      <c r="C63" s="89">
        <v>0.03</v>
      </c>
      <c r="D63" s="90">
        <v>1.4999999999999999E-2</v>
      </c>
      <c r="E63" s="91">
        <v>4.4999999999999998E-2</v>
      </c>
      <c r="F63" s="82"/>
      <c r="G63" s="9"/>
      <c r="H63" s="9"/>
      <c r="I63" s="65"/>
      <c r="J63" s="73"/>
      <c r="K63" s="73"/>
      <c r="L63" s="73"/>
      <c r="M63" s="73"/>
      <c r="N63" s="73"/>
      <c r="O63" s="73"/>
      <c r="P63" s="73"/>
      <c r="Q63" s="73"/>
      <c r="R63" s="73"/>
      <c r="S63" s="9"/>
      <c r="T63" s="9"/>
      <c r="U63" s="9"/>
      <c r="V63" s="9"/>
      <c r="W63" s="9"/>
      <c r="X63" s="9"/>
      <c r="Y63" s="9"/>
      <c r="Z63" s="9"/>
      <c r="AA63" s="9"/>
      <c r="AB63" s="9"/>
      <c r="AC63" s="10"/>
    </row>
    <row r="64" spans="1:29" ht="40.25" customHeight="1" x14ac:dyDescent="0.15">
      <c r="A64" s="77"/>
      <c r="B64" s="67" t="s">
        <v>122</v>
      </c>
      <c r="C64" s="89">
        <v>0.02</v>
      </c>
      <c r="D64" s="90">
        <v>0.03</v>
      </c>
      <c r="E64" s="91">
        <v>1.4999999999999999E-2</v>
      </c>
      <c r="F64" s="82"/>
      <c r="G64" s="9"/>
      <c r="H64" s="9"/>
      <c r="I64" s="65"/>
      <c r="J64" s="73"/>
      <c r="K64" s="73"/>
      <c r="L64" s="73"/>
      <c r="M64" s="73"/>
      <c r="N64" s="73"/>
      <c r="O64" s="73"/>
      <c r="P64" s="73"/>
      <c r="Q64" s="73"/>
      <c r="R64" s="73"/>
      <c r="S64" s="9"/>
      <c r="T64" s="9"/>
      <c r="U64" s="9"/>
      <c r="V64" s="9"/>
      <c r="W64" s="9"/>
      <c r="X64" s="9"/>
      <c r="Y64" s="9"/>
      <c r="Z64" s="9"/>
      <c r="AA64" s="9"/>
      <c r="AB64" s="9"/>
      <c r="AC64" s="10"/>
    </row>
    <row r="65" spans="1:29" ht="24.25" customHeight="1" x14ac:dyDescent="0.15">
      <c r="A65" s="77"/>
      <c r="B65" s="67" t="s">
        <v>123</v>
      </c>
      <c r="C65" s="92">
        <v>15</v>
      </c>
      <c r="D65" s="211">
        <v>7.5</v>
      </c>
      <c r="E65" s="93">
        <v>20</v>
      </c>
      <c r="F65" s="82"/>
      <c r="G65" s="9"/>
      <c r="H65" s="9"/>
      <c r="I65" s="65"/>
      <c r="J65" s="73"/>
      <c r="K65" s="73"/>
      <c r="L65" s="73"/>
      <c r="M65" s="73"/>
      <c r="N65" s="73"/>
      <c r="O65" s="73"/>
      <c r="P65" s="73"/>
      <c r="Q65" s="73"/>
      <c r="R65" s="73"/>
      <c r="S65" s="9"/>
      <c r="T65" s="9"/>
      <c r="U65" s="9"/>
      <c r="V65" s="9"/>
      <c r="W65" s="9"/>
      <c r="X65" s="9"/>
      <c r="Y65" s="9"/>
      <c r="Z65" s="9"/>
      <c r="AA65" s="9"/>
      <c r="AB65" s="9"/>
      <c r="AC65" s="10"/>
    </row>
    <row r="66" spans="1:29" ht="25" customHeight="1" thickBot="1" x14ac:dyDescent="0.2">
      <c r="A66" s="77"/>
      <c r="B66" s="67" t="s">
        <v>124</v>
      </c>
      <c r="C66" s="94">
        <f>C57</f>
        <v>6.9599999999999995E-2</v>
      </c>
      <c r="D66" s="95">
        <f>D57</f>
        <v>0.09</v>
      </c>
      <c r="E66" s="96">
        <f>E57</f>
        <v>0.05</v>
      </c>
      <c r="F66" s="82"/>
      <c r="G66" s="9"/>
      <c r="H66" s="9"/>
      <c r="I66" s="65"/>
      <c r="J66" s="73"/>
      <c r="K66" s="73"/>
      <c r="L66" s="73"/>
      <c r="M66" s="73"/>
      <c r="N66" s="73"/>
      <c r="O66" s="73"/>
      <c r="P66" s="73"/>
      <c r="Q66" s="73"/>
      <c r="R66" s="73"/>
      <c r="S66" s="9"/>
      <c r="T66" s="9"/>
      <c r="U66" s="9"/>
      <c r="V66" s="9"/>
      <c r="W66" s="9"/>
      <c r="X66" s="9"/>
      <c r="Y66" s="9"/>
      <c r="Z66" s="9"/>
      <c r="AA66" s="9"/>
      <c r="AB66" s="9"/>
      <c r="AC66" s="10"/>
    </row>
    <row r="67" spans="1:29" ht="25.5" customHeight="1" thickBot="1" x14ac:dyDescent="0.2">
      <c r="A67" s="97"/>
      <c r="B67" s="185" t="s">
        <v>57</v>
      </c>
      <c r="C67" s="186">
        <f>D89</f>
        <v>239602.80288053022</v>
      </c>
      <c r="D67" s="187">
        <f>D109</f>
        <v>5609.1006282661438</v>
      </c>
      <c r="E67" s="188">
        <f>D129</f>
        <v>546499.75602584344</v>
      </c>
      <c r="F67" s="98"/>
      <c r="G67" s="99"/>
      <c r="H67" s="99"/>
      <c r="I67" s="99"/>
      <c r="J67" s="99"/>
      <c r="K67" s="99"/>
      <c r="L67" s="99"/>
      <c r="M67" s="99"/>
      <c r="N67" s="99"/>
      <c r="O67" s="99"/>
      <c r="P67" s="99"/>
      <c r="Q67" s="99"/>
      <c r="R67" s="99"/>
      <c r="S67" s="99"/>
      <c r="T67" s="99"/>
      <c r="U67" s="99"/>
      <c r="V67" s="99"/>
      <c r="W67" s="99"/>
      <c r="X67" s="99"/>
      <c r="Y67" s="99"/>
      <c r="Z67" s="99"/>
      <c r="AA67" s="99"/>
      <c r="AB67" s="99"/>
      <c r="AC67" s="100"/>
    </row>
    <row r="68" spans="1:29" ht="24.5" customHeight="1" x14ac:dyDescent="0.15">
      <c r="A68" s="6"/>
      <c r="B68" s="7"/>
      <c r="C68" s="101"/>
      <c r="D68" s="8"/>
      <c r="E68" s="8"/>
      <c r="F68" s="9"/>
      <c r="G68" s="9"/>
      <c r="H68" s="9"/>
      <c r="I68" s="9"/>
      <c r="J68" s="9"/>
      <c r="K68" s="9"/>
      <c r="L68" s="9"/>
      <c r="M68" s="9"/>
      <c r="N68" s="9"/>
      <c r="O68" s="9"/>
      <c r="P68" s="9"/>
      <c r="Q68" s="9"/>
      <c r="R68" s="9"/>
      <c r="S68" s="9"/>
      <c r="T68" s="9"/>
      <c r="U68" s="9"/>
      <c r="V68" s="9"/>
      <c r="W68" s="9"/>
      <c r="X68" s="9"/>
      <c r="Y68" s="9"/>
      <c r="Z68" s="9"/>
      <c r="AA68" s="9"/>
      <c r="AB68" s="9"/>
      <c r="AC68" s="10"/>
    </row>
    <row r="69" spans="1:29" ht="24.5" customHeight="1" thickBot="1" x14ac:dyDescent="0.2">
      <c r="A69" s="6"/>
      <c r="B69" s="223" t="s">
        <v>58</v>
      </c>
      <c r="C69" s="224"/>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102"/>
    </row>
    <row r="70" spans="1:29" ht="25.5" customHeight="1" x14ac:dyDescent="0.15">
      <c r="A70" s="77"/>
      <c r="B70" s="103" t="s">
        <v>59</v>
      </c>
      <c r="C70" s="104"/>
      <c r="D70" s="105">
        <v>0</v>
      </c>
      <c r="E70" s="105">
        <v>1</v>
      </c>
      <c r="F70" s="105">
        <v>2</v>
      </c>
      <c r="G70" s="105">
        <v>3</v>
      </c>
      <c r="H70" s="105">
        <v>4</v>
      </c>
      <c r="I70" s="105">
        <v>5</v>
      </c>
      <c r="J70" s="105">
        <v>6</v>
      </c>
      <c r="K70" s="105">
        <v>7</v>
      </c>
      <c r="L70" s="105">
        <v>8</v>
      </c>
      <c r="M70" s="105">
        <v>9</v>
      </c>
      <c r="N70" s="105">
        <v>10</v>
      </c>
      <c r="O70" s="105">
        <v>11</v>
      </c>
      <c r="P70" s="105">
        <v>12</v>
      </c>
      <c r="Q70" s="105">
        <v>13</v>
      </c>
      <c r="R70" s="105">
        <v>14</v>
      </c>
      <c r="S70" s="105">
        <v>15</v>
      </c>
      <c r="T70" s="105">
        <v>16</v>
      </c>
      <c r="U70" s="105">
        <v>17</v>
      </c>
      <c r="V70" s="105">
        <v>18</v>
      </c>
      <c r="W70" s="105">
        <v>19</v>
      </c>
      <c r="X70" s="105">
        <v>20</v>
      </c>
      <c r="Y70" s="105">
        <v>21</v>
      </c>
      <c r="Z70" s="105">
        <v>22</v>
      </c>
      <c r="AA70" s="105">
        <v>23</v>
      </c>
      <c r="AB70" s="105">
        <v>24</v>
      </c>
      <c r="AC70" s="106">
        <v>25</v>
      </c>
    </row>
    <row r="71" spans="1:29" ht="25.5" customHeight="1" x14ac:dyDescent="0.15">
      <c r="A71" s="77"/>
      <c r="B71" s="107" t="s">
        <v>60</v>
      </c>
      <c r="C71" s="108">
        <f>C66</f>
        <v>6.9599999999999995E-2</v>
      </c>
      <c r="D71" s="109"/>
      <c r="E71" s="110"/>
      <c r="F71" s="8"/>
      <c r="G71" s="8"/>
      <c r="H71" s="8"/>
      <c r="I71" s="8"/>
      <c r="J71" s="8"/>
      <c r="K71" s="8"/>
      <c r="L71" s="8"/>
      <c r="M71" s="8"/>
      <c r="N71" s="8"/>
      <c r="O71" s="8"/>
      <c r="P71" s="8"/>
      <c r="Q71" s="8"/>
      <c r="R71" s="8"/>
      <c r="S71" s="8"/>
      <c r="T71" s="8"/>
      <c r="U71" s="8"/>
      <c r="V71" s="8"/>
      <c r="W71" s="8"/>
      <c r="X71" s="8"/>
      <c r="Y71" s="8"/>
      <c r="Z71" s="8"/>
      <c r="AA71" s="8"/>
      <c r="AB71" s="8"/>
      <c r="AC71" s="111"/>
    </row>
    <row r="72" spans="1:29" ht="25.5" customHeight="1" x14ac:dyDescent="0.15">
      <c r="A72" s="77"/>
      <c r="B72" s="112" t="s">
        <v>61</v>
      </c>
      <c r="C72" s="113">
        <f>C63</f>
        <v>0.03</v>
      </c>
      <c r="D72" s="114"/>
      <c r="E72" s="115"/>
      <c r="F72" s="225"/>
      <c r="G72" s="226"/>
      <c r="H72" s="226"/>
      <c r="I72" s="226"/>
      <c r="J72" s="226"/>
      <c r="K72" s="226"/>
      <c r="L72" s="226"/>
      <c r="M72" s="226"/>
      <c r="N72" s="115"/>
      <c r="O72" s="115"/>
      <c r="P72" s="115"/>
      <c r="Q72" s="115"/>
      <c r="R72" s="115"/>
      <c r="S72" s="115"/>
      <c r="T72" s="115"/>
      <c r="U72" s="115"/>
      <c r="V72" s="115"/>
      <c r="W72" s="115"/>
      <c r="X72" s="115"/>
      <c r="Y72" s="115"/>
      <c r="Z72" s="115"/>
      <c r="AA72" s="115"/>
      <c r="AB72" s="115"/>
      <c r="AC72" s="116"/>
    </row>
    <row r="73" spans="1:29" ht="25.5" customHeight="1" x14ac:dyDescent="0.15">
      <c r="A73" s="77"/>
      <c r="B73" s="112" t="s">
        <v>62</v>
      </c>
      <c r="C73" s="113">
        <f>C64</f>
        <v>0.02</v>
      </c>
      <c r="D73" s="114"/>
      <c r="E73" s="115"/>
      <c r="F73" s="226"/>
      <c r="G73" s="226"/>
      <c r="H73" s="226"/>
      <c r="I73" s="226"/>
      <c r="J73" s="226"/>
      <c r="K73" s="226"/>
      <c r="L73" s="226"/>
      <c r="M73" s="226"/>
      <c r="N73" s="115"/>
      <c r="O73" s="115"/>
      <c r="P73" s="115"/>
      <c r="Q73" s="115"/>
      <c r="R73" s="115"/>
      <c r="S73" s="115"/>
      <c r="T73" s="115"/>
      <c r="U73" s="115"/>
      <c r="V73" s="115"/>
      <c r="W73" s="115"/>
      <c r="X73" s="115"/>
      <c r="Y73" s="115"/>
      <c r="Z73" s="115"/>
      <c r="AA73" s="115"/>
      <c r="AB73" s="115"/>
      <c r="AC73" s="116"/>
    </row>
    <row r="74" spans="1:29" ht="25.5" customHeight="1" x14ac:dyDescent="0.15">
      <c r="A74" s="77"/>
      <c r="B74" s="112" t="s">
        <v>63</v>
      </c>
      <c r="C74" s="117">
        <f>G45</f>
        <v>0.18</v>
      </c>
      <c r="D74" s="114"/>
      <c r="E74" s="115"/>
      <c r="F74" s="226"/>
      <c r="G74" s="226"/>
      <c r="H74" s="226"/>
      <c r="I74" s="226"/>
      <c r="J74" s="226"/>
      <c r="K74" s="226"/>
      <c r="L74" s="226"/>
      <c r="M74" s="226"/>
      <c r="N74" s="115"/>
      <c r="O74" s="115"/>
      <c r="P74" s="115"/>
      <c r="Q74" s="115"/>
      <c r="R74" s="115"/>
      <c r="S74" s="115"/>
      <c r="T74" s="115"/>
      <c r="U74" s="115"/>
      <c r="V74" s="115"/>
      <c r="W74" s="115"/>
      <c r="X74" s="115"/>
      <c r="Y74" s="115"/>
      <c r="Z74" s="115"/>
      <c r="AA74" s="115"/>
      <c r="AB74" s="115"/>
      <c r="AC74" s="116"/>
    </row>
    <row r="75" spans="1:29" ht="25.5" customHeight="1" x14ac:dyDescent="0.15">
      <c r="A75" s="77"/>
      <c r="B75" s="112" t="s">
        <v>64</v>
      </c>
      <c r="C75" s="118">
        <f>C65</f>
        <v>15</v>
      </c>
      <c r="D75" s="114"/>
      <c r="E75" s="115"/>
      <c r="F75" s="9"/>
      <c r="G75" s="9"/>
      <c r="H75" s="9"/>
      <c r="I75" s="9"/>
      <c r="J75" s="9"/>
      <c r="K75" s="9"/>
      <c r="L75" s="9"/>
      <c r="M75" s="9"/>
      <c r="N75" s="9"/>
      <c r="O75" s="9"/>
      <c r="P75" s="9"/>
      <c r="Q75" s="9"/>
      <c r="R75" s="9"/>
      <c r="S75" s="9"/>
      <c r="T75" s="9"/>
      <c r="U75" s="9"/>
      <c r="V75" s="9"/>
      <c r="W75" s="9"/>
      <c r="X75" s="9"/>
      <c r="Y75" s="9"/>
      <c r="Z75" s="9"/>
      <c r="AA75" s="9"/>
      <c r="AB75" s="9"/>
      <c r="AC75" s="119"/>
    </row>
    <row r="76" spans="1:29" ht="25.5" customHeight="1" x14ac:dyDescent="0.15">
      <c r="A76" s="77"/>
      <c r="B76" s="120" t="s">
        <v>65</v>
      </c>
      <c r="C76" s="121"/>
      <c r="D76" s="122">
        <f>IF(C75&gt;=D70,1,0)</f>
        <v>1</v>
      </c>
      <c r="E76" s="123">
        <f t="shared" ref="E76:AC76" si="1">IF($C$75&gt;=E70,1,0)</f>
        <v>1</v>
      </c>
      <c r="F76" s="123">
        <f t="shared" si="1"/>
        <v>1</v>
      </c>
      <c r="G76" s="123">
        <f t="shared" si="1"/>
        <v>1</v>
      </c>
      <c r="H76" s="123">
        <f t="shared" si="1"/>
        <v>1</v>
      </c>
      <c r="I76" s="123">
        <f t="shared" si="1"/>
        <v>1</v>
      </c>
      <c r="J76" s="123">
        <f t="shared" si="1"/>
        <v>1</v>
      </c>
      <c r="K76" s="123">
        <f t="shared" si="1"/>
        <v>1</v>
      </c>
      <c r="L76" s="123">
        <f t="shared" si="1"/>
        <v>1</v>
      </c>
      <c r="M76" s="123">
        <f t="shared" si="1"/>
        <v>1</v>
      </c>
      <c r="N76" s="123">
        <f t="shared" si="1"/>
        <v>1</v>
      </c>
      <c r="O76" s="123">
        <f t="shared" si="1"/>
        <v>1</v>
      </c>
      <c r="P76" s="123">
        <f t="shared" si="1"/>
        <v>1</v>
      </c>
      <c r="Q76" s="123">
        <f t="shared" si="1"/>
        <v>1</v>
      </c>
      <c r="R76" s="123">
        <f t="shared" si="1"/>
        <v>1</v>
      </c>
      <c r="S76" s="123">
        <f t="shared" si="1"/>
        <v>1</v>
      </c>
      <c r="T76" s="123">
        <f t="shared" si="1"/>
        <v>0</v>
      </c>
      <c r="U76" s="123">
        <f t="shared" si="1"/>
        <v>0</v>
      </c>
      <c r="V76" s="123">
        <f t="shared" si="1"/>
        <v>0</v>
      </c>
      <c r="W76" s="123">
        <f t="shared" si="1"/>
        <v>0</v>
      </c>
      <c r="X76" s="123">
        <f t="shared" si="1"/>
        <v>0</v>
      </c>
      <c r="Y76" s="123">
        <f t="shared" si="1"/>
        <v>0</v>
      </c>
      <c r="Z76" s="123">
        <f t="shared" si="1"/>
        <v>0</v>
      </c>
      <c r="AA76" s="123">
        <f t="shared" si="1"/>
        <v>0</v>
      </c>
      <c r="AB76" s="123">
        <f t="shared" si="1"/>
        <v>0</v>
      </c>
      <c r="AC76" s="124">
        <f t="shared" si="1"/>
        <v>0</v>
      </c>
    </row>
    <row r="77" spans="1:29" ht="25.5" customHeight="1" x14ac:dyDescent="0.15">
      <c r="A77" s="125"/>
      <c r="B77" s="126" t="s">
        <v>66</v>
      </c>
      <c r="C77" s="127" t="s">
        <v>67</v>
      </c>
      <c r="D77" s="128"/>
      <c r="E77" s="129"/>
      <c r="F77" s="129"/>
      <c r="G77" s="129"/>
      <c r="H77" s="129"/>
      <c r="I77" s="129"/>
      <c r="J77" s="129"/>
      <c r="K77" s="129"/>
      <c r="L77" s="129"/>
      <c r="M77" s="129"/>
      <c r="N77" s="129"/>
      <c r="O77" s="129"/>
      <c r="P77" s="129"/>
      <c r="Q77" s="129"/>
      <c r="R77" s="129"/>
      <c r="S77" s="129"/>
      <c r="T77" s="129"/>
      <c r="U77" s="129"/>
      <c r="V77" s="129"/>
      <c r="W77" s="129"/>
      <c r="X77" s="129"/>
      <c r="Y77" s="129"/>
      <c r="Z77" s="129"/>
      <c r="AA77" s="129"/>
      <c r="AB77" s="129"/>
      <c r="AC77" s="130"/>
    </row>
    <row r="78" spans="1:29" ht="25.5" customHeight="1" x14ac:dyDescent="0.15">
      <c r="A78" s="77"/>
      <c r="B78" s="112" t="str">
        <f>$B61</f>
        <v>Investitionsauszahlung komplett [€]</v>
      </c>
      <c r="C78" s="131">
        <f>C61</f>
        <v>60000</v>
      </c>
      <c r="D78" s="132">
        <f>-C78</f>
        <v>-60000</v>
      </c>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4"/>
    </row>
    <row r="79" spans="1:29" ht="25.5" customHeight="1" x14ac:dyDescent="0.15">
      <c r="A79" s="77"/>
      <c r="B79" s="135" t="s">
        <v>68</v>
      </c>
      <c r="C79" s="136">
        <v>5000</v>
      </c>
      <c r="D79" s="132">
        <f>-C79</f>
        <v>-5000</v>
      </c>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4"/>
    </row>
    <row r="80" spans="1:29" ht="25.5" customHeight="1" x14ac:dyDescent="0.15">
      <c r="A80" s="77"/>
      <c r="B80" s="137" t="s">
        <v>26</v>
      </c>
      <c r="C80" s="138">
        <v>3000</v>
      </c>
      <c r="D80" s="139">
        <f>-C80</f>
        <v>-3000</v>
      </c>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1"/>
    </row>
    <row r="81" spans="1:29" ht="25.5" customHeight="1" x14ac:dyDescent="0.15">
      <c r="A81" s="125"/>
      <c r="B81" s="126" t="s">
        <v>69</v>
      </c>
      <c r="C81" s="142" t="s">
        <v>67</v>
      </c>
      <c r="D81" s="143"/>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5"/>
    </row>
    <row r="82" spans="1:29" ht="25.5" customHeight="1" x14ac:dyDescent="0.15">
      <c r="A82" s="77"/>
      <c r="B82" s="146" t="s">
        <v>70</v>
      </c>
      <c r="C82" s="147">
        <f>C62</f>
        <v>150000</v>
      </c>
      <c r="D82" s="132"/>
      <c r="E82" s="133">
        <f t="shared" ref="E82:AC82" si="2">$C$82*$C$74*(1+$C$72)^E70</f>
        <v>27810</v>
      </c>
      <c r="F82" s="133">
        <f t="shared" si="2"/>
        <v>28644.3</v>
      </c>
      <c r="G82" s="133">
        <f t="shared" si="2"/>
        <v>29503.629000000001</v>
      </c>
      <c r="H82" s="133">
        <f t="shared" si="2"/>
        <v>30388.737869999997</v>
      </c>
      <c r="I82" s="133">
        <f t="shared" si="2"/>
        <v>31300.400006099997</v>
      </c>
      <c r="J82" s="133">
        <f t="shared" si="2"/>
        <v>32239.412006282997</v>
      </c>
      <c r="K82" s="133">
        <f t="shared" si="2"/>
        <v>33206.594366471487</v>
      </c>
      <c r="L82" s="133">
        <f t="shared" si="2"/>
        <v>34202.792197465627</v>
      </c>
      <c r="M82" s="133">
        <f t="shared" si="2"/>
        <v>35228.875963389597</v>
      </c>
      <c r="N82" s="133">
        <f t="shared" si="2"/>
        <v>36285.742242291286</v>
      </c>
      <c r="O82" s="133">
        <f t="shared" si="2"/>
        <v>37374.314509560027</v>
      </c>
      <c r="P82" s="133">
        <f t="shared" si="2"/>
        <v>38495.543944846824</v>
      </c>
      <c r="Q82" s="133">
        <f t="shared" si="2"/>
        <v>39650.410263192229</v>
      </c>
      <c r="R82" s="133">
        <f t="shared" si="2"/>
        <v>40839.922571087998</v>
      </c>
      <c r="S82" s="133">
        <f t="shared" si="2"/>
        <v>42065.120248220643</v>
      </c>
      <c r="T82" s="133">
        <f t="shared" si="2"/>
        <v>43327.073855667251</v>
      </c>
      <c r="U82" s="133">
        <f t="shared" si="2"/>
        <v>44626.886071337271</v>
      </c>
      <c r="V82" s="133">
        <f t="shared" si="2"/>
        <v>45965.692653477388</v>
      </c>
      <c r="W82" s="133">
        <f t="shared" si="2"/>
        <v>47344.663433081711</v>
      </c>
      <c r="X82" s="133">
        <f t="shared" si="2"/>
        <v>48765.003336074158</v>
      </c>
      <c r="Y82" s="133">
        <f t="shared" si="2"/>
        <v>50227.953436156378</v>
      </c>
      <c r="Z82" s="133">
        <f t="shared" si="2"/>
        <v>51734.792039241074</v>
      </c>
      <c r="AA82" s="133">
        <f t="shared" si="2"/>
        <v>53286.83580041831</v>
      </c>
      <c r="AB82" s="133">
        <f t="shared" si="2"/>
        <v>54885.440874430846</v>
      </c>
      <c r="AC82" s="134">
        <f t="shared" si="2"/>
        <v>56532.004100663777</v>
      </c>
    </row>
    <row r="83" spans="1:29" ht="25.5" customHeight="1" x14ac:dyDescent="0.15">
      <c r="A83" s="77"/>
      <c r="B83" s="148" t="s">
        <v>71</v>
      </c>
      <c r="C83" s="149">
        <v>250</v>
      </c>
      <c r="D83" s="132"/>
      <c r="E83" s="133">
        <f t="shared" ref="E83:AC83" si="3">$C$83*(1+$C$73)^E70</f>
        <v>255</v>
      </c>
      <c r="F83" s="133">
        <f t="shared" si="3"/>
        <v>260.10000000000002</v>
      </c>
      <c r="G83" s="133">
        <f t="shared" si="3"/>
        <v>265.30199999999996</v>
      </c>
      <c r="H83" s="133">
        <f t="shared" si="3"/>
        <v>270.60804000000002</v>
      </c>
      <c r="I83" s="133">
        <f t="shared" si="3"/>
        <v>276.0202008</v>
      </c>
      <c r="J83" s="133">
        <f t="shared" si="3"/>
        <v>281.54060481600004</v>
      </c>
      <c r="K83" s="133">
        <f t="shared" si="3"/>
        <v>287.17141691231996</v>
      </c>
      <c r="L83" s="133">
        <f t="shared" si="3"/>
        <v>292.91484525056637</v>
      </c>
      <c r="M83" s="133">
        <f t="shared" si="3"/>
        <v>298.77314215557772</v>
      </c>
      <c r="N83" s="133">
        <f t="shared" si="3"/>
        <v>304.7486049986893</v>
      </c>
      <c r="O83" s="133">
        <f t="shared" si="3"/>
        <v>310.84357709866299</v>
      </c>
      <c r="P83" s="133">
        <f t="shared" si="3"/>
        <v>317.06044864063631</v>
      </c>
      <c r="Q83" s="133">
        <f t="shared" si="3"/>
        <v>323.401657613449</v>
      </c>
      <c r="R83" s="133">
        <f t="shared" si="3"/>
        <v>329.86969076571802</v>
      </c>
      <c r="S83" s="133">
        <f t="shared" si="3"/>
        <v>336.46708458103228</v>
      </c>
      <c r="T83" s="133">
        <f t="shared" si="3"/>
        <v>343.19642627265301</v>
      </c>
      <c r="U83" s="133">
        <f t="shared" si="3"/>
        <v>350.06035479810612</v>
      </c>
      <c r="V83" s="133">
        <f t="shared" si="3"/>
        <v>357.06156189406818</v>
      </c>
      <c r="W83" s="133">
        <f t="shared" si="3"/>
        <v>364.20279313194953</v>
      </c>
      <c r="X83" s="133">
        <f t="shared" si="3"/>
        <v>371.48684899458857</v>
      </c>
      <c r="Y83" s="133">
        <f t="shared" si="3"/>
        <v>378.91658597448031</v>
      </c>
      <c r="Z83" s="133">
        <f t="shared" si="3"/>
        <v>386.49491769396991</v>
      </c>
      <c r="AA83" s="133">
        <f t="shared" si="3"/>
        <v>394.22481604784923</v>
      </c>
      <c r="AB83" s="133">
        <f t="shared" si="3"/>
        <v>402.10931236880629</v>
      </c>
      <c r="AC83" s="134">
        <f t="shared" si="3"/>
        <v>410.15149861618238</v>
      </c>
    </row>
    <row r="84" spans="1:29" ht="25.5" customHeight="1" x14ac:dyDescent="0.15">
      <c r="A84" s="77"/>
      <c r="B84" s="150" t="s">
        <v>39</v>
      </c>
      <c r="C84" s="151">
        <v>1500</v>
      </c>
      <c r="D84" s="139">
        <f>C84</f>
        <v>1500</v>
      </c>
      <c r="E84" s="140"/>
      <c r="F84" s="140"/>
      <c r="G84" s="140"/>
      <c r="H84" s="140"/>
      <c r="I84" s="140"/>
      <c r="J84" s="140"/>
      <c r="K84" s="140"/>
      <c r="L84" s="140"/>
      <c r="M84" s="140"/>
      <c r="N84" s="140"/>
      <c r="O84" s="140"/>
      <c r="P84" s="140"/>
      <c r="Q84" s="140"/>
      <c r="R84" s="140"/>
      <c r="S84" s="140"/>
      <c r="T84" s="140"/>
      <c r="U84" s="140"/>
      <c r="V84" s="140"/>
      <c r="W84" s="140"/>
      <c r="X84" s="140"/>
      <c r="Y84" s="140"/>
      <c r="Z84" s="140"/>
      <c r="AA84" s="140"/>
      <c r="AB84" s="140"/>
      <c r="AC84" s="141"/>
    </row>
    <row r="85" spans="1:29" ht="25.5" customHeight="1" x14ac:dyDescent="0.15">
      <c r="A85" s="77"/>
      <c r="B85" s="107" t="s">
        <v>72</v>
      </c>
      <c r="C85" s="152"/>
      <c r="D85" s="153">
        <f t="shared" ref="D85:AC85" si="4">(SUM(D78:D80)+SUM(D82:D84))*D76</f>
        <v>-66500</v>
      </c>
      <c r="E85" s="154">
        <f t="shared" si="4"/>
        <v>28065</v>
      </c>
      <c r="F85" s="154">
        <f t="shared" si="4"/>
        <v>28904.399999999998</v>
      </c>
      <c r="G85" s="154">
        <f t="shared" si="4"/>
        <v>29768.931</v>
      </c>
      <c r="H85" s="154">
        <f t="shared" si="4"/>
        <v>30659.345909999996</v>
      </c>
      <c r="I85" s="154">
        <f t="shared" si="4"/>
        <v>31576.420206899998</v>
      </c>
      <c r="J85" s="154">
        <f t="shared" si="4"/>
        <v>32520.952611098997</v>
      </c>
      <c r="K85" s="154">
        <f t="shared" si="4"/>
        <v>33493.765783383809</v>
      </c>
      <c r="L85" s="154">
        <f t="shared" si="4"/>
        <v>34495.707042716196</v>
      </c>
      <c r="M85" s="154">
        <f t="shared" si="4"/>
        <v>35527.649105545177</v>
      </c>
      <c r="N85" s="154">
        <f t="shared" si="4"/>
        <v>36590.490847289977</v>
      </c>
      <c r="O85" s="154">
        <f t="shared" si="4"/>
        <v>37685.158086658688</v>
      </c>
      <c r="P85" s="154">
        <f t="shared" si="4"/>
        <v>38812.604393487461</v>
      </c>
      <c r="Q85" s="154">
        <f t="shared" si="4"/>
        <v>39973.811920805674</v>
      </c>
      <c r="R85" s="154">
        <f t="shared" si="4"/>
        <v>41169.79226185372</v>
      </c>
      <c r="S85" s="154">
        <f t="shared" si="4"/>
        <v>42401.587332801675</v>
      </c>
      <c r="T85" s="154">
        <f t="shared" si="4"/>
        <v>0</v>
      </c>
      <c r="U85" s="154">
        <f t="shared" si="4"/>
        <v>0</v>
      </c>
      <c r="V85" s="154">
        <f t="shared" si="4"/>
        <v>0</v>
      </c>
      <c r="W85" s="154">
        <f t="shared" si="4"/>
        <v>0</v>
      </c>
      <c r="X85" s="154">
        <f t="shared" si="4"/>
        <v>0</v>
      </c>
      <c r="Y85" s="154">
        <f t="shared" si="4"/>
        <v>0</v>
      </c>
      <c r="Z85" s="154">
        <f t="shared" si="4"/>
        <v>0</v>
      </c>
      <c r="AA85" s="154">
        <f t="shared" si="4"/>
        <v>0</v>
      </c>
      <c r="AB85" s="154">
        <f t="shared" si="4"/>
        <v>0</v>
      </c>
      <c r="AC85" s="155">
        <f t="shared" si="4"/>
        <v>0</v>
      </c>
    </row>
    <row r="86" spans="1:29" ht="25.5" customHeight="1" x14ac:dyDescent="0.15">
      <c r="A86" s="77"/>
      <c r="B86" s="120" t="s">
        <v>73</v>
      </c>
      <c r="C86" s="156"/>
      <c r="D86" s="139">
        <f>(D85)/(1+$C$71)^D70</f>
        <v>-66500</v>
      </c>
      <c r="E86" s="140">
        <f t="shared" ref="E86:AC86" si="5">E85/(1+$C$71)^E70</f>
        <v>26238.7808526552</v>
      </c>
      <c r="F86" s="140">
        <f t="shared" si="5"/>
        <v>25265.108647554309</v>
      </c>
      <c r="G86" s="140">
        <f t="shared" si="5"/>
        <v>24327.588251068762</v>
      </c>
      <c r="H86" s="140">
        <f t="shared" si="5"/>
        <v>23424.876414939165</v>
      </c>
      <c r="I86" s="140">
        <f t="shared" si="5"/>
        <v>22555.679844505281</v>
      </c>
      <c r="J86" s="140">
        <f t="shared" si="5"/>
        <v>21718.753338957431</v>
      </c>
      <c r="K86" s="140">
        <f t="shared" si="5"/>
        <v>20912.898000919766</v>
      </c>
      <c r="L86" s="140">
        <f t="shared" si="5"/>
        <v>20136.959512776215</v>
      </c>
      <c r="M86" s="140">
        <f t="shared" si="5"/>
        <v>19389.826477247039</v>
      </c>
      <c r="N86" s="140">
        <f t="shared" si="5"/>
        <v>18670.428819817011</v>
      </c>
      <c r="O86" s="140">
        <f t="shared" si="5"/>
        <v>17977.736250706112</v>
      </c>
      <c r="P86" s="140">
        <f t="shared" si="5"/>
        <v>17310.756784159912</v>
      </c>
      <c r="Q86" s="140">
        <f t="shared" si="5"/>
        <v>16668.535312920008</v>
      </c>
      <c r="R86" s="140">
        <f t="shared" si="5"/>
        <v>16050.152235814965</v>
      </c>
      <c r="S86" s="140">
        <f t="shared" si="5"/>
        <v>15454.722136489023</v>
      </c>
      <c r="T86" s="140">
        <f t="shared" si="5"/>
        <v>0</v>
      </c>
      <c r="U86" s="140">
        <f t="shared" si="5"/>
        <v>0</v>
      </c>
      <c r="V86" s="140">
        <f t="shared" si="5"/>
        <v>0</v>
      </c>
      <c r="W86" s="140">
        <f t="shared" si="5"/>
        <v>0</v>
      </c>
      <c r="X86" s="140">
        <f t="shared" si="5"/>
        <v>0</v>
      </c>
      <c r="Y86" s="140">
        <f t="shared" si="5"/>
        <v>0</v>
      </c>
      <c r="Z86" s="140">
        <f t="shared" si="5"/>
        <v>0</v>
      </c>
      <c r="AA86" s="140">
        <f t="shared" si="5"/>
        <v>0</v>
      </c>
      <c r="AB86" s="140">
        <f t="shared" si="5"/>
        <v>0</v>
      </c>
      <c r="AC86" s="141">
        <f t="shared" si="5"/>
        <v>0</v>
      </c>
    </row>
    <row r="87" spans="1:29" ht="43.75" customHeight="1" thickBot="1" x14ac:dyDescent="0.2">
      <c r="A87" s="77"/>
      <c r="B87" s="157" t="s">
        <v>74</v>
      </c>
      <c r="C87" s="104"/>
      <c r="D87" s="158">
        <f>SUM(D86)</f>
        <v>-66500</v>
      </c>
      <c r="E87" s="158">
        <f>SUM($D$86:E86)</f>
        <v>-40261.219147344804</v>
      </c>
      <c r="F87" s="158">
        <f>SUM($D$86:F86)</f>
        <v>-14996.110499790495</v>
      </c>
      <c r="G87" s="158">
        <f>SUM($D$86:G86)</f>
        <v>9331.4777512782675</v>
      </c>
      <c r="H87" s="158">
        <f>SUM($D$86:H86)</f>
        <v>32756.354166217432</v>
      </c>
      <c r="I87" s="158">
        <f>SUM($D$86:I86)</f>
        <v>55312.034010722709</v>
      </c>
      <c r="J87" s="158">
        <f>SUM($D$86:J86)</f>
        <v>77030.787349680148</v>
      </c>
      <c r="K87" s="158">
        <f>SUM($D$86:K86)</f>
        <v>97943.685350599917</v>
      </c>
      <c r="L87" s="158">
        <f>SUM($D$86:L86)</f>
        <v>118080.64486337613</v>
      </c>
      <c r="M87" s="158">
        <f>SUM($D$86:M86)</f>
        <v>137470.47134062316</v>
      </c>
      <c r="N87" s="158">
        <f>SUM($D$86:N86)</f>
        <v>156140.90016044019</v>
      </c>
      <c r="O87" s="158">
        <f>SUM($D$86:O86)</f>
        <v>174118.63641114629</v>
      </c>
      <c r="P87" s="158">
        <f>SUM($D$86:P86)</f>
        <v>191429.39319530621</v>
      </c>
      <c r="Q87" s="158">
        <f>SUM($D$86:Q86)</f>
        <v>208097.92850822624</v>
      </c>
      <c r="R87" s="158">
        <f>SUM($D$86:R86)</f>
        <v>224148.08074404119</v>
      </c>
      <c r="S87" s="158">
        <f>SUM($D$86:S86)</f>
        <v>239602.80288053022</v>
      </c>
      <c r="T87" s="158">
        <f>SUM($D$86:T86)</f>
        <v>239602.80288053022</v>
      </c>
      <c r="U87" s="158">
        <f>SUM($D$86:U86)</f>
        <v>239602.80288053022</v>
      </c>
      <c r="V87" s="158">
        <f>SUM($D$86:V86)</f>
        <v>239602.80288053022</v>
      </c>
      <c r="W87" s="158">
        <f>SUM($D$86:W86)</f>
        <v>239602.80288053022</v>
      </c>
      <c r="X87" s="158">
        <f>SUM($D$86:X86)</f>
        <v>239602.80288053022</v>
      </c>
      <c r="Y87" s="158">
        <f>SUM($D$86:Y86)</f>
        <v>239602.80288053022</v>
      </c>
      <c r="Z87" s="158">
        <f>SUM($D$86:Z86)</f>
        <v>239602.80288053022</v>
      </c>
      <c r="AA87" s="158">
        <f>SUM($D$86:AA86)</f>
        <v>239602.80288053022</v>
      </c>
      <c r="AB87" s="158">
        <f>SUM($D$86:AB86)</f>
        <v>239602.80288053022</v>
      </c>
      <c r="AC87" s="159">
        <f>SUM($D$86:AC86)</f>
        <v>239602.80288053022</v>
      </c>
    </row>
    <row r="88" spans="1:29" s="217" customFormat="1" ht="44" customHeight="1" thickBot="1" x14ac:dyDescent="0.2">
      <c r="A88" s="212"/>
      <c r="B88" s="213" t="s">
        <v>116</v>
      </c>
      <c r="C88" s="214"/>
      <c r="D88" s="215">
        <f>MAX(E88:AC88)</f>
        <v>0.17442827006394462</v>
      </c>
      <c r="E88" s="216" t="str">
        <f>IF(AND(D87&lt;0,E87&gt;=0),(((E86-E87)/E86)+D70)/$C75,"")</f>
        <v/>
      </c>
      <c r="F88" s="216" t="str">
        <f>IF(AND(E87&lt;0,F87&gt;=0),(((F86-F87)/F86)+E70)/$C75,"")</f>
        <v/>
      </c>
      <c r="G88" s="216">
        <f t="shared" ref="G88:AC88" si="6">IF(AND(F87&lt;0,G87&gt;=0),(((G86-G87)/G86)+F70)/$C75,"")</f>
        <v>0.17442827006394462</v>
      </c>
      <c r="H88" s="216" t="str">
        <f t="shared" si="6"/>
        <v/>
      </c>
      <c r="I88" s="216" t="str">
        <f t="shared" si="6"/>
        <v/>
      </c>
      <c r="J88" s="216" t="str">
        <f t="shared" si="6"/>
        <v/>
      </c>
      <c r="K88" s="216" t="str">
        <f t="shared" si="6"/>
        <v/>
      </c>
      <c r="L88" s="216" t="str">
        <f t="shared" si="6"/>
        <v/>
      </c>
      <c r="M88" s="216" t="str">
        <f t="shared" si="6"/>
        <v/>
      </c>
      <c r="N88" s="216" t="str">
        <f t="shared" si="6"/>
        <v/>
      </c>
      <c r="O88" s="216" t="str">
        <f t="shared" si="6"/>
        <v/>
      </c>
      <c r="P88" s="216" t="str">
        <f t="shared" si="6"/>
        <v/>
      </c>
      <c r="Q88" s="216" t="str">
        <f t="shared" si="6"/>
        <v/>
      </c>
      <c r="R88" s="216" t="str">
        <f t="shared" si="6"/>
        <v/>
      </c>
      <c r="S88" s="216" t="str">
        <f t="shared" si="6"/>
        <v/>
      </c>
      <c r="T88" s="216" t="str">
        <f t="shared" si="6"/>
        <v/>
      </c>
      <c r="U88" s="216" t="str">
        <f t="shared" si="6"/>
        <v/>
      </c>
      <c r="V88" s="216" t="str">
        <f t="shared" si="6"/>
        <v/>
      </c>
      <c r="W88" s="216" t="str">
        <f t="shared" si="6"/>
        <v/>
      </c>
      <c r="X88" s="216" t="str">
        <f t="shared" si="6"/>
        <v/>
      </c>
      <c r="Y88" s="216" t="str">
        <f t="shared" si="6"/>
        <v/>
      </c>
      <c r="Z88" s="216" t="str">
        <f t="shared" si="6"/>
        <v/>
      </c>
      <c r="AA88" s="216" t="str">
        <f t="shared" si="6"/>
        <v/>
      </c>
      <c r="AB88" s="216" t="str">
        <f t="shared" si="6"/>
        <v/>
      </c>
      <c r="AC88" s="216" t="str">
        <f t="shared" si="6"/>
        <v/>
      </c>
    </row>
    <row r="89" spans="1:29" ht="25.5" customHeight="1" thickBot="1" x14ac:dyDescent="0.2">
      <c r="A89" s="125"/>
      <c r="B89" s="160" t="s">
        <v>75</v>
      </c>
      <c r="C89" s="161"/>
      <c r="D89" s="162">
        <f>SUM(D86:AC86)</f>
        <v>239602.80288053022</v>
      </c>
      <c r="E89" s="163"/>
      <c r="F89" s="163"/>
      <c r="G89" s="163"/>
      <c r="H89" s="163"/>
      <c r="I89" s="163"/>
      <c r="J89" s="163"/>
      <c r="K89" s="163"/>
      <c r="L89" s="163"/>
      <c r="M89" s="163"/>
      <c r="N89" s="163"/>
      <c r="O89" s="163"/>
      <c r="P89" s="163"/>
      <c r="Q89" s="163"/>
      <c r="R89" s="163"/>
      <c r="S89" s="163"/>
      <c r="T89" s="163"/>
      <c r="U89" s="163"/>
      <c r="V89" s="163"/>
      <c r="W89" s="163"/>
      <c r="X89" s="163"/>
      <c r="Y89" s="163"/>
      <c r="Z89" s="163"/>
      <c r="AA89" s="163"/>
      <c r="AB89" s="163"/>
      <c r="AC89" s="164"/>
    </row>
    <row r="90" spans="1:29" ht="24.5" customHeight="1" x14ac:dyDescent="0.15">
      <c r="A90" s="6"/>
      <c r="B90" s="7"/>
      <c r="C90" s="165"/>
      <c r="D90" s="166"/>
      <c r="E90" s="166"/>
      <c r="F90" s="166"/>
      <c r="G90" s="166"/>
      <c r="H90" s="166"/>
      <c r="I90" s="166"/>
      <c r="J90" s="166"/>
      <c r="K90" s="166"/>
      <c r="L90" s="166"/>
      <c r="M90" s="166"/>
      <c r="N90" s="166"/>
      <c r="O90" s="166"/>
      <c r="P90" s="166"/>
      <c r="Q90" s="166"/>
      <c r="R90" s="166"/>
      <c r="S90" s="166"/>
      <c r="T90" s="166"/>
      <c r="U90" s="166"/>
      <c r="V90" s="166"/>
      <c r="W90" s="166"/>
      <c r="X90" s="166"/>
      <c r="Y90" s="166"/>
      <c r="Z90" s="166"/>
      <c r="AA90" s="166"/>
      <c r="AB90" s="166"/>
      <c r="AC90" s="167"/>
    </row>
    <row r="91" spans="1:29" ht="24.5" customHeight="1" x14ac:dyDescent="0.15">
      <c r="A91" s="6"/>
      <c r="B91" s="74" t="s">
        <v>76</v>
      </c>
      <c r="C91" s="168"/>
      <c r="D91" s="169"/>
      <c r="E91" s="169"/>
      <c r="F91" s="169"/>
      <c r="G91" s="169"/>
      <c r="H91" s="169"/>
      <c r="I91" s="169"/>
      <c r="J91" s="169"/>
      <c r="K91" s="169"/>
      <c r="L91" s="169"/>
      <c r="M91" s="169"/>
      <c r="N91" s="169"/>
      <c r="O91" s="169"/>
      <c r="P91" s="169"/>
      <c r="Q91" s="169"/>
      <c r="R91" s="169"/>
      <c r="S91" s="169"/>
      <c r="T91" s="169"/>
      <c r="U91" s="169"/>
      <c r="V91" s="169"/>
      <c r="W91" s="169"/>
      <c r="X91" s="169"/>
      <c r="Y91" s="169"/>
      <c r="Z91" s="169"/>
      <c r="AA91" s="169"/>
      <c r="AB91" s="169"/>
      <c r="AC91" s="170"/>
    </row>
    <row r="92" spans="1:29" ht="25.5" customHeight="1" x14ac:dyDescent="0.15">
      <c r="A92" s="77"/>
      <c r="B92" s="103" t="s">
        <v>59</v>
      </c>
      <c r="C92" s="104"/>
      <c r="D92" s="105">
        <v>0</v>
      </c>
      <c r="E92" s="105">
        <v>1</v>
      </c>
      <c r="F92" s="105">
        <v>2</v>
      </c>
      <c r="G92" s="105">
        <v>3</v>
      </c>
      <c r="H92" s="105">
        <v>4</v>
      </c>
      <c r="I92" s="105">
        <v>5</v>
      </c>
      <c r="J92" s="105">
        <v>6</v>
      </c>
      <c r="K92" s="105">
        <v>7</v>
      </c>
      <c r="L92" s="105">
        <v>8</v>
      </c>
      <c r="M92" s="105">
        <v>9</v>
      </c>
      <c r="N92" s="105">
        <v>10</v>
      </c>
      <c r="O92" s="105">
        <v>11</v>
      </c>
      <c r="P92" s="105">
        <v>12</v>
      </c>
      <c r="Q92" s="105">
        <v>13</v>
      </c>
      <c r="R92" s="105">
        <v>14</v>
      </c>
      <c r="S92" s="105">
        <v>15</v>
      </c>
      <c r="T92" s="105">
        <v>16</v>
      </c>
      <c r="U92" s="105">
        <v>17</v>
      </c>
      <c r="V92" s="105">
        <v>18</v>
      </c>
      <c r="W92" s="105">
        <v>19</v>
      </c>
      <c r="X92" s="105">
        <v>20</v>
      </c>
      <c r="Y92" s="105">
        <v>21</v>
      </c>
      <c r="Z92" s="105">
        <v>22</v>
      </c>
      <c r="AA92" s="105">
        <v>23</v>
      </c>
      <c r="AB92" s="105">
        <v>24</v>
      </c>
      <c r="AC92" s="106">
        <v>25</v>
      </c>
    </row>
    <row r="93" spans="1:29" ht="25.5" customHeight="1" x14ac:dyDescent="0.15">
      <c r="A93" s="77"/>
      <c r="B93" s="107" t="s">
        <v>60</v>
      </c>
      <c r="C93" s="108">
        <f>D66</f>
        <v>0.09</v>
      </c>
      <c r="D93" s="109"/>
      <c r="E93" s="110"/>
      <c r="F93" s="8"/>
      <c r="G93" s="8"/>
      <c r="H93" s="8"/>
      <c r="I93" s="8"/>
      <c r="J93" s="8"/>
      <c r="K93" s="8"/>
      <c r="L93" s="8"/>
      <c r="M93" s="8"/>
      <c r="N93" s="8"/>
      <c r="O93" s="8"/>
      <c r="P93" s="8"/>
      <c r="Q93" s="8"/>
      <c r="R93" s="8"/>
      <c r="S93" s="8"/>
      <c r="T93" s="8"/>
      <c r="U93" s="8"/>
      <c r="V93" s="8"/>
      <c r="W93" s="8"/>
      <c r="X93" s="8"/>
      <c r="Y93" s="8"/>
      <c r="Z93" s="8"/>
      <c r="AA93" s="8"/>
      <c r="AB93" s="8"/>
      <c r="AC93" s="111"/>
    </row>
    <row r="94" spans="1:29" ht="25.5" customHeight="1" x14ac:dyDescent="0.15">
      <c r="A94" s="77"/>
      <c r="B94" s="112" t="s">
        <v>61</v>
      </c>
      <c r="C94" s="113">
        <f>D63</f>
        <v>1.4999999999999999E-2</v>
      </c>
      <c r="D94" s="114"/>
      <c r="E94" s="115"/>
      <c r="F94" s="225"/>
      <c r="G94" s="226"/>
      <c r="H94" s="226"/>
      <c r="I94" s="226"/>
      <c r="J94" s="226"/>
      <c r="K94" s="226"/>
      <c r="L94" s="226"/>
      <c r="M94" s="226"/>
      <c r="N94" s="115"/>
      <c r="O94" s="115"/>
      <c r="P94" s="115"/>
      <c r="Q94" s="115"/>
      <c r="R94" s="115"/>
      <c r="S94" s="115"/>
      <c r="T94" s="115"/>
      <c r="U94" s="115"/>
      <c r="V94" s="115"/>
      <c r="W94" s="115"/>
      <c r="X94" s="115"/>
      <c r="Y94" s="115"/>
      <c r="Z94" s="115"/>
      <c r="AA94" s="115"/>
      <c r="AB94" s="115"/>
      <c r="AC94" s="116"/>
    </row>
    <row r="95" spans="1:29" ht="25.5" customHeight="1" x14ac:dyDescent="0.15">
      <c r="A95" s="77"/>
      <c r="B95" s="112" t="s">
        <v>62</v>
      </c>
      <c r="C95" s="113">
        <f>D64</f>
        <v>0.03</v>
      </c>
      <c r="D95" s="114"/>
      <c r="E95" s="115"/>
      <c r="F95" s="226"/>
      <c r="G95" s="226"/>
      <c r="H95" s="226"/>
      <c r="I95" s="226"/>
      <c r="J95" s="226"/>
      <c r="K95" s="226"/>
      <c r="L95" s="226"/>
      <c r="M95" s="226"/>
      <c r="N95" s="115"/>
      <c r="O95" s="115"/>
      <c r="P95" s="115"/>
      <c r="Q95" s="115"/>
      <c r="R95" s="115"/>
      <c r="S95" s="115"/>
      <c r="T95" s="115"/>
      <c r="U95" s="115"/>
      <c r="V95" s="115"/>
      <c r="W95" s="115"/>
      <c r="X95" s="115"/>
      <c r="Y95" s="115"/>
      <c r="Z95" s="115"/>
      <c r="AA95" s="115"/>
      <c r="AB95" s="115"/>
      <c r="AC95" s="116"/>
    </row>
    <row r="96" spans="1:29" ht="25.5" customHeight="1" x14ac:dyDescent="0.15">
      <c r="A96" s="77"/>
      <c r="B96" s="112" t="s">
        <v>63</v>
      </c>
      <c r="C96" s="117">
        <f>C74</f>
        <v>0.18</v>
      </c>
      <c r="D96" s="114"/>
      <c r="E96" s="115"/>
      <c r="F96" s="226"/>
      <c r="G96" s="226"/>
      <c r="H96" s="226"/>
      <c r="I96" s="226"/>
      <c r="J96" s="226"/>
      <c r="K96" s="226"/>
      <c r="L96" s="226"/>
      <c r="M96" s="226"/>
      <c r="N96" s="115"/>
      <c r="O96" s="115"/>
      <c r="P96" s="115"/>
      <c r="Q96" s="115"/>
      <c r="R96" s="115"/>
      <c r="S96" s="115"/>
      <c r="T96" s="115"/>
      <c r="U96" s="115"/>
      <c r="V96" s="115"/>
      <c r="W96" s="115"/>
      <c r="X96" s="115"/>
      <c r="Y96" s="115"/>
      <c r="Z96" s="115"/>
      <c r="AA96" s="115"/>
      <c r="AB96" s="115"/>
      <c r="AC96" s="116"/>
    </row>
    <row r="97" spans="1:29" ht="25.5" customHeight="1" x14ac:dyDescent="0.15">
      <c r="A97" s="77"/>
      <c r="B97" s="112" t="s">
        <v>64</v>
      </c>
      <c r="C97" s="171">
        <f>D65</f>
        <v>7.5</v>
      </c>
      <c r="D97" s="114"/>
      <c r="E97" s="115"/>
      <c r="F97" s="9"/>
      <c r="G97" s="9"/>
      <c r="H97" s="9"/>
      <c r="I97" s="9"/>
      <c r="J97" s="9"/>
      <c r="K97" s="9"/>
      <c r="L97" s="9"/>
      <c r="M97" s="9"/>
      <c r="N97" s="9"/>
      <c r="O97" s="9"/>
      <c r="P97" s="9"/>
      <c r="Q97" s="9"/>
      <c r="R97" s="9"/>
      <c r="S97" s="9"/>
      <c r="T97" s="9"/>
      <c r="U97" s="9"/>
      <c r="V97" s="9"/>
      <c r="W97" s="9"/>
      <c r="X97" s="9"/>
      <c r="Y97" s="9"/>
      <c r="Z97" s="9"/>
      <c r="AA97" s="9"/>
      <c r="AB97" s="9"/>
      <c r="AC97" s="119"/>
    </row>
    <row r="98" spans="1:29" ht="25.5" customHeight="1" x14ac:dyDescent="0.15">
      <c r="A98" s="77"/>
      <c r="B98" s="120" t="s">
        <v>65</v>
      </c>
      <c r="C98" s="121"/>
      <c r="D98" s="122">
        <f t="shared" ref="D98:AC98" si="7">IF($C97&gt;=D92,1,0)</f>
        <v>1</v>
      </c>
      <c r="E98" s="123">
        <f t="shared" si="7"/>
        <v>1</v>
      </c>
      <c r="F98" s="123">
        <f t="shared" si="7"/>
        <v>1</v>
      </c>
      <c r="G98" s="123">
        <f t="shared" si="7"/>
        <v>1</v>
      </c>
      <c r="H98" s="123">
        <f t="shared" si="7"/>
        <v>1</v>
      </c>
      <c r="I98" s="123">
        <f t="shared" si="7"/>
        <v>1</v>
      </c>
      <c r="J98" s="123">
        <f t="shared" si="7"/>
        <v>1</v>
      </c>
      <c r="K98" s="123">
        <f t="shared" si="7"/>
        <v>1</v>
      </c>
      <c r="L98" s="123">
        <f t="shared" si="7"/>
        <v>0</v>
      </c>
      <c r="M98" s="123">
        <f t="shared" si="7"/>
        <v>0</v>
      </c>
      <c r="N98" s="123">
        <f t="shared" si="7"/>
        <v>0</v>
      </c>
      <c r="O98" s="123">
        <f t="shared" si="7"/>
        <v>0</v>
      </c>
      <c r="P98" s="123">
        <f t="shared" si="7"/>
        <v>0</v>
      </c>
      <c r="Q98" s="123">
        <f t="shared" si="7"/>
        <v>0</v>
      </c>
      <c r="R98" s="123">
        <f t="shared" si="7"/>
        <v>0</v>
      </c>
      <c r="S98" s="123">
        <f t="shared" si="7"/>
        <v>0</v>
      </c>
      <c r="T98" s="123">
        <f t="shared" si="7"/>
        <v>0</v>
      </c>
      <c r="U98" s="123">
        <f t="shared" si="7"/>
        <v>0</v>
      </c>
      <c r="V98" s="123">
        <f t="shared" si="7"/>
        <v>0</v>
      </c>
      <c r="W98" s="123">
        <f t="shared" si="7"/>
        <v>0</v>
      </c>
      <c r="X98" s="123">
        <f t="shared" si="7"/>
        <v>0</v>
      </c>
      <c r="Y98" s="123">
        <f t="shared" si="7"/>
        <v>0</v>
      </c>
      <c r="Z98" s="123">
        <f t="shared" si="7"/>
        <v>0</v>
      </c>
      <c r="AA98" s="123">
        <f t="shared" si="7"/>
        <v>0</v>
      </c>
      <c r="AB98" s="123">
        <f t="shared" si="7"/>
        <v>0</v>
      </c>
      <c r="AC98" s="124">
        <f t="shared" si="7"/>
        <v>0</v>
      </c>
    </row>
    <row r="99" spans="1:29" ht="25.5" customHeight="1" x14ac:dyDescent="0.15">
      <c r="A99" s="77"/>
      <c r="B99" s="107" t="s">
        <v>77</v>
      </c>
      <c r="C99" s="172" t="s">
        <v>67</v>
      </c>
      <c r="D99" s="173"/>
      <c r="E99" s="174"/>
      <c r="F99" s="174"/>
      <c r="G99" s="174"/>
      <c r="H99" s="174"/>
      <c r="I99" s="174"/>
      <c r="J99" s="174"/>
      <c r="K99" s="174"/>
      <c r="L99" s="174"/>
      <c r="M99" s="174"/>
      <c r="N99" s="174"/>
      <c r="O99" s="174"/>
      <c r="P99" s="174"/>
      <c r="Q99" s="174"/>
      <c r="R99" s="174"/>
      <c r="S99" s="174"/>
      <c r="T99" s="174"/>
      <c r="U99" s="174"/>
      <c r="V99" s="174"/>
      <c r="W99" s="174"/>
      <c r="X99" s="174"/>
      <c r="Y99" s="174"/>
      <c r="Z99" s="174"/>
      <c r="AA99" s="174"/>
      <c r="AB99" s="174"/>
      <c r="AC99" s="175"/>
    </row>
    <row r="100" spans="1:29" ht="25.5" customHeight="1" x14ac:dyDescent="0.15">
      <c r="A100" s="77"/>
      <c r="B100" s="112" t="str">
        <f>$B78</f>
        <v>Investitionsauszahlung komplett [€]</v>
      </c>
      <c r="C100" s="176">
        <f>D61</f>
        <v>85000</v>
      </c>
      <c r="D100" s="132">
        <f>-C100</f>
        <v>-85000</v>
      </c>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4"/>
    </row>
    <row r="101" spans="1:29" ht="25.5" customHeight="1" x14ac:dyDescent="0.15">
      <c r="A101" s="77"/>
      <c r="B101" s="112" t="str">
        <f>$B79</f>
        <v>Planungskosten</v>
      </c>
      <c r="C101" s="177">
        <f>C79</f>
        <v>5000</v>
      </c>
      <c r="D101" s="132">
        <f>-C101</f>
        <v>-5000</v>
      </c>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4"/>
    </row>
    <row r="102" spans="1:29" ht="25.5" customHeight="1" x14ac:dyDescent="0.15">
      <c r="A102" s="77"/>
      <c r="B102" s="120" t="str">
        <f>$B80</f>
        <v>Produktionsausfälle bei der Inbetriebnahme</v>
      </c>
      <c r="C102" s="178">
        <f>C80</f>
        <v>3000</v>
      </c>
      <c r="D102" s="139">
        <f>-C102</f>
        <v>-3000</v>
      </c>
      <c r="E102" s="140"/>
      <c r="F102" s="140"/>
      <c r="G102" s="140"/>
      <c r="H102" s="140"/>
      <c r="I102" s="140"/>
      <c r="J102" s="140"/>
      <c r="K102" s="140"/>
      <c r="L102" s="140"/>
      <c r="M102" s="140"/>
      <c r="N102" s="140"/>
      <c r="O102" s="140"/>
      <c r="P102" s="140"/>
      <c r="Q102" s="140"/>
      <c r="R102" s="140"/>
      <c r="S102" s="140"/>
      <c r="T102" s="140"/>
      <c r="U102" s="140"/>
      <c r="V102" s="140"/>
      <c r="W102" s="140"/>
      <c r="X102" s="140"/>
      <c r="Y102" s="140"/>
      <c r="Z102" s="140"/>
      <c r="AA102" s="140"/>
      <c r="AB102" s="140"/>
      <c r="AC102" s="141"/>
    </row>
    <row r="103" spans="1:29" ht="25.5" customHeight="1" x14ac:dyDescent="0.15">
      <c r="A103" s="77"/>
      <c r="B103" s="107" t="s">
        <v>78</v>
      </c>
      <c r="C103" s="172" t="s">
        <v>67</v>
      </c>
      <c r="D103" s="153"/>
      <c r="E103" s="154"/>
      <c r="F103" s="154"/>
      <c r="G103" s="154"/>
      <c r="H103" s="154"/>
      <c r="I103" s="154"/>
      <c r="J103" s="154"/>
      <c r="K103" s="154"/>
      <c r="L103" s="154"/>
      <c r="M103" s="154"/>
      <c r="N103" s="154"/>
      <c r="O103" s="154"/>
      <c r="P103" s="154"/>
      <c r="Q103" s="154"/>
      <c r="R103" s="154"/>
      <c r="S103" s="154"/>
      <c r="T103" s="154"/>
      <c r="U103" s="154"/>
      <c r="V103" s="154"/>
      <c r="W103" s="154"/>
      <c r="X103" s="154"/>
      <c r="Y103" s="154"/>
      <c r="Z103" s="154"/>
      <c r="AA103" s="154"/>
      <c r="AB103" s="154"/>
      <c r="AC103" s="155"/>
    </row>
    <row r="104" spans="1:29" ht="25.5" customHeight="1" x14ac:dyDescent="0.15">
      <c r="A104" s="77"/>
      <c r="B104" s="112" t="str">
        <f>$B82</f>
        <v>Energieeinsparungen jährlich</v>
      </c>
      <c r="C104" s="179">
        <f>D62</f>
        <v>100000</v>
      </c>
      <c r="D104" s="132"/>
      <c r="E104" s="133">
        <f t="shared" ref="E104:AC104" si="8">$C$104*$C$96*(1+$C$94)^E92</f>
        <v>18270</v>
      </c>
      <c r="F104" s="133">
        <f t="shared" si="8"/>
        <v>18544.049999999996</v>
      </c>
      <c r="G104" s="133">
        <f t="shared" si="8"/>
        <v>18822.210749999991</v>
      </c>
      <c r="H104" s="133">
        <f t="shared" si="8"/>
        <v>19104.543911249988</v>
      </c>
      <c r="I104" s="133">
        <f t="shared" si="8"/>
        <v>19391.112069918738</v>
      </c>
      <c r="J104" s="133">
        <f t="shared" si="8"/>
        <v>19681.978750967515</v>
      </c>
      <c r="K104" s="133">
        <f t="shared" si="8"/>
        <v>19977.208432232022</v>
      </c>
      <c r="L104" s="133">
        <f t="shared" si="8"/>
        <v>20276.866558715501</v>
      </c>
      <c r="M104" s="133">
        <f t="shared" si="8"/>
        <v>20581.019557096231</v>
      </c>
      <c r="N104" s="133">
        <f t="shared" si="8"/>
        <v>20889.734850452674</v>
      </c>
      <c r="O104" s="133">
        <f t="shared" si="8"/>
        <v>21203.080873209463</v>
      </c>
      <c r="P104" s="133">
        <f t="shared" si="8"/>
        <v>21521.127086307599</v>
      </c>
      <c r="Q104" s="133">
        <f t="shared" si="8"/>
        <v>21843.94399260221</v>
      </c>
      <c r="R104" s="133">
        <f t="shared" si="8"/>
        <v>22171.60315249124</v>
      </c>
      <c r="S104" s="133">
        <f t="shared" si="8"/>
        <v>22504.177199778605</v>
      </c>
      <c r="T104" s="133">
        <f t="shared" si="8"/>
        <v>22841.739857775279</v>
      </c>
      <c r="U104" s="133">
        <f t="shared" si="8"/>
        <v>23184.365955641908</v>
      </c>
      <c r="V104" s="133">
        <f t="shared" si="8"/>
        <v>23532.131444976534</v>
      </c>
      <c r="W104" s="133">
        <f t="shared" si="8"/>
        <v>23885.11341665118</v>
      </c>
      <c r="X104" s="133">
        <f t="shared" si="8"/>
        <v>24243.390117900941</v>
      </c>
      <c r="Y104" s="133">
        <f t="shared" si="8"/>
        <v>24607.040969669451</v>
      </c>
      <c r="Z104" s="133">
        <f t="shared" si="8"/>
        <v>24976.14658421449</v>
      </c>
      <c r="AA104" s="133">
        <f t="shared" si="8"/>
        <v>25350.788782977703</v>
      </c>
      <c r="AB104" s="133">
        <f t="shared" si="8"/>
        <v>25731.050614722364</v>
      </c>
      <c r="AC104" s="134">
        <f t="shared" si="8"/>
        <v>26117.016373943199</v>
      </c>
    </row>
    <row r="105" spans="1:29" ht="25.5" customHeight="1" x14ac:dyDescent="0.15">
      <c r="A105" s="77"/>
      <c r="B105" s="112" t="str">
        <f>$B83</f>
        <v>Geringere Wartung</v>
      </c>
      <c r="C105" s="177">
        <f>C83</f>
        <v>250</v>
      </c>
      <c r="D105" s="132"/>
      <c r="E105" s="133">
        <f t="shared" ref="E105:AC105" si="9">$C$105*(1+$C$95)^E92</f>
        <v>257.5</v>
      </c>
      <c r="F105" s="133">
        <f t="shared" si="9"/>
        <v>265.22499999999997</v>
      </c>
      <c r="G105" s="133">
        <f t="shared" si="9"/>
        <v>273.18175000000002</v>
      </c>
      <c r="H105" s="133">
        <f t="shared" si="9"/>
        <v>281.37720249999995</v>
      </c>
      <c r="I105" s="133">
        <f t="shared" si="9"/>
        <v>289.81851857499998</v>
      </c>
      <c r="J105" s="133">
        <f t="shared" si="9"/>
        <v>298.51307413224998</v>
      </c>
      <c r="K105" s="133">
        <f t="shared" si="9"/>
        <v>307.4684663562175</v>
      </c>
      <c r="L105" s="133">
        <f t="shared" si="9"/>
        <v>316.69252034690396</v>
      </c>
      <c r="M105" s="133">
        <f t="shared" si="9"/>
        <v>326.19329595731114</v>
      </c>
      <c r="N105" s="133">
        <f t="shared" si="9"/>
        <v>335.97909483603047</v>
      </c>
      <c r="O105" s="133">
        <f t="shared" si="9"/>
        <v>346.05846768111138</v>
      </c>
      <c r="P105" s="133">
        <f t="shared" si="9"/>
        <v>356.44022171154467</v>
      </c>
      <c r="Q105" s="133">
        <f t="shared" si="9"/>
        <v>367.13342836289098</v>
      </c>
      <c r="R105" s="133">
        <f t="shared" si="9"/>
        <v>378.14743121377774</v>
      </c>
      <c r="S105" s="133">
        <f t="shared" si="9"/>
        <v>389.4918541501911</v>
      </c>
      <c r="T105" s="133">
        <f t="shared" si="9"/>
        <v>401.17660977469677</v>
      </c>
      <c r="U105" s="133">
        <f t="shared" si="9"/>
        <v>413.21190806793766</v>
      </c>
      <c r="V105" s="133">
        <f t="shared" si="9"/>
        <v>425.60826530997582</v>
      </c>
      <c r="W105" s="133">
        <f t="shared" si="9"/>
        <v>438.37651326927505</v>
      </c>
      <c r="X105" s="133">
        <f t="shared" si="9"/>
        <v>451.52780866735333</v>
      </c>
      <c r="Y105" s="133">
        <f t="shared" si="9"/>
        <v>465.07364292737384</v>
      </c>
      <c r="Z105" s="133">
        <f t="shared" si="9"/>
        <v>479.02585221519513</v>
      </c>
      <c r="AA105" s="133">
        <f t="shared" si="9"/>
        <v>493.39662778165098</v>
      </c>
      <c r="AB105" s="133">
        <f t="shared" si="9"/>
        <v>508.19852661510043</v>
      </c>
      <c r="AC105" s="134">
        <f t="shared" si="9"/>
        <v>523.44448241355349</v>
      </c>
    </row>
    <row r="106" spans="1:29" ht="25.5" customHeight="1" x14ac:dyDescent="0.15">
      <c r="A106" s="77"/>
      <c r="B106" s="120" t="str">
        <f>$B84</f>
        <v>Schrottwert alter Pumpen</v>
      </c>
      <c r="C106" s="178">
        <f>C84</f>
        <v>1500</v>
      </c>
      <c r="D106" s="139">
        <f>C106</f>
        <v>1500</v>
      </c>
      <c r="E106" s="140"/>
      <c r="F106" s="140"/>
      <c r="G106" s="140"/>
      <c r="H106" s="140"/>
      <c r="I106" s="140"/>
      <c r="J106" s="140"/>
      <c r="K106" s="140"/>
      <c r="L106" s="140"/>
      <c r="M106" s="140"/>
      <c r="N106" s="140"/>
      <c r="O106" s="140"/>
      <c r="P106" s="140"/>
      <c r="Q106" s="140"/>
      <c r="R106" s="140"/>
      <c r="S106" s="140"/>
      <c r="T106" s="140"/>
      <c r="U106" s="140"/>
      <c r="V106" s="140"/>
      <c r="W106" s="140"/>
      <c r="X106" s="140"/>
      <c r="Y106" s="140"/>
      <c r="Z106" s="140"/>
      <c r="AA106" s="140"/>
      <c r="AB106" s="140"/>
      <c r="AC106" s="141"/>
    </row>
    <row r="107" spans="1:29" ht="25.5" customHeight="1" x14ac:dyDescent="0.15">
      <c r="A107" s="77"/>
      <c r="B107" s="107" t="s">
        <v>72</v>
      </c>
      <c r="C107" s="152"/>
      <c r="D107" s="153">
        <f t="shared" ref="D107:AC107" si="10">(SUM(D100:D102)+SUM(D104:D106))*D98</f>
        <v>-91500</v>
      </c>
      <c r="E107" s="154">
        <f t="shared" si="10"/>
        <v>18527.5</v>
      </c>
      <c r="F107" s="154">
        <f t="shared" si="10"/>
        <v>18809.274999999994</v>
      </c>
      <c r="G107" s="154">
        <f t="shared" si="10"/>
        <v>19095.392499999991</v>
      </c>
      <c r="H107" s="154">
        <f t="shared" si="10"/>
        <v>19385.921113749988</v>
      </c>
      <c r="I107" s="154">
        <f t="shared" si="10"/>
        <v>19680.930588493738</v>
      </c>
      <c r="J107" s="154">
        <f t="shared" si="10"/>
        <v>19980.491825099765</v>
      </c>
      <c r="K107" s="154">
        <f t="shared" si="10"/>
        <v>20284.676898588241</v>
      </c>
      <c r="L107" s="154">
        <f t="shared" si="10"/>
        <v>0</v>
      </c>
      <c r="M107" s="154">
        <f t="shared" si="10"/>
        <v>0</v>
      </c>
      <c r="N107" s="154">
        <f t="shared" si="10"/>
        <v>0</v>
      </c>
      <c r="O107" s="154">
        <f t="shared" si="10"/>
        <v>0</v>
      </c>
      <c r="P107" s="154">
        <f t="shared" si="10"/>
        <v>0</v>
      </c>
      <c r="Q107" s="154">
        <f t="shared" si="10"/>
        <v>0</v>
      </c>
      <c r="R107" s="154">
        <f t="shared" si="10"/>
        <v>0</v>
      </c>
      <c r="S107" s="154">
        <f t="shared" si="10"/>
        <v>0</v>
      </c>
      <c r="T107" s="154">
        <f t="shared" si="10"/>
        <v>0</v>
      </c>
      <c r="U107" s="154">
        <f t="shared" si="10"/>
        <v>0</v>
      </c>
      <c r="V107" s="154">
        <f t="shared" si="10"/>
        <v>0</v>
      </c>
      <c r="W107" s="154">
        <f t="shared" si="10"/>
        <v>0</v>
      </c>
      <c r="X107" s="154">
        <f t="shared" si="10"/>
        <v>0</v>
      </c>
      <c r="Y107" s="154">
        <f t="shared" si="10"/>
        <v>0</v>
      </c>
      <c r="Z107" s="154">
        <f t="shared" si="10"/>
        <v>0</v>
      </c>
      <c r="AA107" s="154">
        <f t="shared" si="10"/>
        <v>0</v>
      </c>
      <c r="AB107" s="154">
        <f t="shared" si="10"/>
        <v>0</v>
      </c>
      <c r="AC107" s="155">
        <f t="shared" si="10"/>
        <v>0</v>
      </c>
    </row>
    <row r="108" spans="1:29" ht="25.5" customHeight="1" x14ac:dyDescent="0.15">
      <c r="A108" s="77"/>
      <c r="B108" s="120" t="s">
        <v>73</v>
      </c>
      <c r="C108" s="180"/>
      <c r="D108" s="139">
        <f t="shared" ref="D108:AC108" si="11">(D107)/(1+$C$93)^D92</f>
        <v>-91500</v>
      </c>
      <c r="E108" s="140">
        <f t="shared" si="11"/>
        <v>16997.706422018346</v>
      </c>
      <c r="F108" s="140">
        <f t="shared" si="11"/>
        <v>15831.39045534887</v>
      </c>
      <c r="G108" s="140">
        <f t="shared" si="11"/>
        <v>14745.146633781937</v>
      </c>
      <c r="H108" s="140">
        <f t="shared" si="11"/>
        <v>13733.475256701584</v>
      </c>
      <c r="I108" s="140">
        <f t="shared" si="11"/>
        <v>12791.254501021243</v>
      </c>
      <c r="J108" s="140">
        <f t="shared" si="11"/>
        <v>11913.71445028426</v>
      </c>
      <c r="K108" s="140">
        <f t="shared" si="11"/>
        <v>11096.412909109902</v>
      </c>
      <c r="L108" s="140">
        <f t="shared" si="11"/>
        <v>0</v>
      </c>
      <c r="M108" s="140">
        <f t="shared" si="11"/>
        <v>0</v>
      </c>
      <c r="N108" s="140">
        <f t="shared" si="11"/>
        <v>0</v>
      </c>
      <c r="O108" s="140">
        <f t="shared" si="11"/>
        <v>0</v>
      </c>
      <c r="P108" s="140">
        <f t="shared" si="11"/>
        <v>0</v>
      </c>
      <c r="Q108" s="140">
        <f t="shared" si="11"/>
        <v>0</v>
      </c>
      <c r="R108" s="140">
        <f t="shared" si="11"/>
        <v>0</v>
      </c>
      <c r="S108" s="140">
        <f t="shared" si="11"/>
        <v>0</v>
      </c>
      <c r="T108" s="140">
        <f t="shared" si="11"/>
        <v>0</v>
      </c>
      <c r="U108" s="140">
        <f t="shared" si="11"/>
        <v>0</v>
      </c>
      <c r="V108" s="140">
        <f t="shared" si="11"/>
        <v>0</v>
      </c>
      <c r="W108" s="140">
        <f t="shared" si="11"/>
        <v>0</v>
      </c>
      <c r="X108" s="140">
        <f t="shared" si="11"/>
        <v>0</v>
      </c>
      <c r="Y108" s="140">
        <f t="shared" si="11"/>
        <v>0</v>
      </c>
      <c r="Z108" s="140">
        <f t="shared" si="11"/>
        <v>0</v>
      </c>
      <c r="AA108" s="140">
        <f t="shared" si="11"/>
        <v>0</v>
      </c>
      <c r="AB108" s="140">
        <f t="shared" si="11"/>
        <v>0</v>
      </c>
      <c r="AC108" s="141">
        <f t="shared" si="11"/>
        <v>0</v>
      </c>
    </row>
    <row r="109" spans="1:29" ht="25.5" customHeight="1" x14ac:dyDescent="0.15">
      <c r="A109" s="125"/>
      <c r="B109" s="160" t="s">
        <v>75</v>
      </c>
      <c r="C109" s="181"/>
      <c r="D109" s="162">
        <f>SUM(D108:AC108)</f>
        <v>5609.1006282661438</v>
      </c>
      <c r="E109" s="163"/>
      <c r="F109" s="163"/>
      <c r="G109" s="163"/>
      <c r="H109" s="163"/>
      <c r="I109" s="163"/>
      <c r="J109" s="163"/>
      <c r="K109" s="163"/>
      <c r="L109" s="163"/>
      <c r="M109" s="163"/>
      <c r="N109" s="163"/>
      <c r="O109" s="163"/>
      <c r="P109" s="163"/>
      <c r="Q109" s="163"/>
      <c r="R109" s="163"/>
      <c r="S109" s="163"/>
      <c r="T109" s="163"/>
      <c r="U109" s="163"/>
      <c r="V109" s="163"/>
      <c r="W109" s="163"/>
      <c r="X109" s="163"/>
      <c r="Y109" s="163"/>
      <c r="Z109" s="163"/>
      <c r="AA109" s="163"/>
      <c r="AB109" s="163"/>
      <c r="AC109" s="164"/>
    </row>
    <row r="110" spans="1:29" ht="24.5" customHeight="1" x14ac:dyDescent="0.15">
      <c r="A110" s="6"/>
      <c r="B110" s="7"/>
      <c r="C110" s="165"/>
      <c r="D110" s="166"/>
      <c r="E110" s="166"/>
      <c r="F110" s="166"/>
      <c r="G110" s="166"/>
      <c r="H110" s="166"/>
      <c r="I110" s="166"/>
      <c r="J110" s="166"/>
      <c r="K110" s="166"/>
      <c r="L110" s="166"/>
      <c r="M110" s="166"/>
      <c r="N110" s="166"/>
      <c r="O110" s="166"/>
      <c r="P110" s="166"/>
      <c r="Q110" s="166"/>
      <c r="R110" s="166"/>
      <c r="S110" s="166"/>
      <c r="T110" s="166"/>
      <c r="U110" s="166"/>
      <c r="V110" s="166"/>
      <c r="W110" s="166"/>
      <c r="X110" s="166"/>
      <c r="Y110" s="166"/>
      <c r="Z110" s="166"/>
      <c r="AA110" s="166"/>
      <c r="AB110" s="166"/>
      <c r="AC110" s="167"/>
    </row>
    <row r="111" spans="1:29" ht="24.5" customHeight="1" x14ac:dyDescent="0.15">
      <c r="A111" s="6"/>
      <c r="B111" s="74" t="s">
        <v>79</v>
      </c>
      <c r="C111" s="168"/>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69"/>
      <c r="Z111" s="169"/>
      <c r="AA111" s="169"/>
      <c r="AB111" s="169"/>
      <c r="AC111" s="170"/>
    </row>
    <row r="112" spans="1:29" ht="25.5" customHeight="1" x14ac:dyDescent="0.15">
      <c r="A112" s="77"/>
      <c r="B112" s="103" t="s">
        <v>59</v>
      </c>
      <c r="C112" s="104"/>
      <c r="D112" s="105">
        <v>0</v>
      </c>
      <c r="E112" s="105">
        <v>1</v>
      </c>
      <c r="F112" s="105">
        <v>2</v>
      </c>
      <c r="G112" s="105">
        <v>3</v>
      </c>
      <c r="H112" s="105">
        <v>4</v>
      </c>
      <c r="I112" s="105">
        <v>5</v>
      </c>
      <c r="J112" s="105">
        <v>6</v>
      </c>
      <c r="K112" s="105">
        <v>7</v>
      </c>
      <c r="L112" s="105">
        <v>8</v>
      </c>
      <c r="M112" s="105">
        <v>9</v>
      </c>
      <c r="N112" s="105">
        <v>10</v>
      </c>
      <c r="O112" s="105">
        <v>11</v>
      </c>
      <c r="P112" s="105">
        <v>12</v>
      </c>
      <c r="Q112" s="105">
        <v>13</v>
      </c>
      <c r="R112" s="105">
        <v>14</v>
      </c>
      <c r="S112" s="105">
        <v>15</v>
      </c>
      <c r="T112" s="105">
        <v>16</v>
      </c>
      <c r="U112" s="105">
        <v>17</v>
      </c>
      <c r="V112" s="105">
        <v>18</v>
      </c>
      <c r="W112" s="105">
        <v>19</v>
      </c>
      <c r="X112" s="105">
        <v>20</v>
      </c>
      <c r="Y112" s="105">
        <v>21</v>
      </c>
      <c r="Z112" s="105">
        <v>22</v>
      </c>
      <c r="AA112" s="105">
        <v>23</v>
      </c>
      <c r="AB112" s="105">
        <v>24</v>
      </c>
      <c r="AC112" s="106">
        <v>25</v>
      </c>
    </row>
    <row r="113" spans="1:29" ht="25.5" customHeight="1" x14ac:dyDescent="0.15">
      <c r="A113" s="77"/>
      <c r="B113" s="107" t="s">
        <v>60</v>
      </c>
      <c r="C113" s="108">
        <f>E66</f>
        <v>0.05</v>
      </c>
      <c r="D113" s="109"/>
      <c r="E113" s="110"/>
      <c r="F113" s="8"/>
      <c r="G113" s="8"/>
      <c r="H113" s="8"/>
      <c r="I113" s="8"/>
      <c r="J113" s="8"/>
      <c r="K113" s="8"/>
      <c r="L113" s="8"/>
      <c r="M113" s="8"/>
      <c r="N113" s="8"/>
      <c r="O113" s="8"/>
      <c r="P113" s="8"/>
      <c r="Q113" s="8"/>
      <c r="R113" s="8"/>
      <c r="S113" s="8"/>
      <c r="T113" s="8"/>
      <c r="U113" s="8"/>
      <c r="V113" s="8"/>
      <c r="W113" s="8"/>
      <c r="X113" s="8"/>
      <c r="Y113" s="8"/>
      <c r="Z113" s="8"/>
      <c r="AA113" s="8"/>
      <c r="AB113" s="8"/>
      <c r="AC113" s="111"/>
    </row>
    <row r="114" spans="1:29" ht="25.5" customHeight="1" x14ac:dyDescent="0.15">
      <c r="A114" s="77"/>
      <c r="B114" s="112" t="s">
        <v>61</v>
      </c>
      <c r="C114" s="113">
        <f>E63</f>
        <v>4.4999999999999998E-2</v>
      </c>
      <c r="D114" s="114"/>
      <c r="E114" s="115"/>
      <c r="F114" s="225"/>
      <c r="G114" s="226"/>
      <c r="H114" s="226"/>
      <c r="I114" s="226"/>
      <c r="J114" s="226"/>
      <c r="K114" s="226"/>
      <c r="L114" s="226"/>
      <c r="M114" s="226"/>
      <c r="N114" s="115"/>
      <c r="O114" s="115"/>
      <c r="P114" s="115"/>
      <c r="Q114" s="115"/>
      <c r="R114" s="115"/>
      <c r="S114" s="115"/>
      <c r="T114" s="115"/>
      <c r="U114" s="115"/>
      <c r="V114" s="115"/>
      <c r="W114" s="115"/>
      <c r="X114" s="115"/>
      <c r="Y114" s="115"/>
      <c r="Z114" s="115"/>
      <c r="AA114" s="115"/>
      <c r="AB114" s="115"/>
      <c r="AC114" s="116"/>
    </row>
    <row r="115" spans="1:29" ht="25.5" customHeight="1" x14ac:dyDescent="0.15">
      <c r="A115" s="77"/>
      <c r="B115" s="112" t="s">
        <v>62</v>
      </c>
      <c r="C115" s="113">
        <f>E64</f>
        <v>1.4999999999999999E-2</v>
      </c>
      <c r="D115" s="114"/>
      <c r="E115" s="115"/>
      <c r="F115" s="226"/>
      <c r="G115" s="226"/>
      <c r="H115" s="226"/>
      <c r="I115" s="226"/>
      <c r="J115" s="226"/>
      <c r="K115" s="226"/>
      <c r="L115" s="226"/>
      <c r="M115" s="226"/>
      <c r="N115" s="115"/>
      <c r="O115" s="115"/>
      <c r="P115" s="115"/>
      <c r="Q115" s="115"/>
      <c r="R115" s="115"/>
      <c r="S115" s="115"/>
      <c r="T115" s="115"/>
      <c r="U115" s="115"/>
      <c r="V115" s="115"/>
      <c r="W115" s="115"/>
      <c r="X115" s="115"/>
      <c r="Y115" s="115"/>
      <c r="Z115" s="115"/>
      <c r="AA115" s="115"/>
      <c r="AB115" s="115"/>
      <c r="AC115" s="116"/>
    </row>
    <row r="116" spans="1:29" ht="25.5" customHeight="1" x14ac:dyDescent="0.15">
      <c r="A116" s="77"/>
      <c r="B116" s="112" t="s">
        <v>63</v>
      </c>
      <c r="C116" s="117">
        <f>C96</f>
        <v>0.18</v>
      </c>
      <c r="D116" s="114"/>
      <c r="E116" s="115"/>
      <c r="F116" s="226"/>
      <c r="G116" s="226"/>
      <c r="H116" s="226"/>
      <c r="I116" s="226"/>
      <c r="J116" s="226"/>
      <c r="K116" s="226"/>
      <c r="L116" s="226"/>
      <c r="M116" s="226"/>
      <c r="N116" s="115"/>
      <c r="O116" s="115"/>
      <c r="P116" s="115"/>
      <c r="Q116" s="115"/>
      <c r="R116" s="115"/>
      <c r="S116" s="115"/>
      <c r="T116" s="115"/>
      <c r="U116" s="115"/>
      <c r="V116" s="115"/>
      <c r="W116" s="115"/>
      <c r="X116" s="115"/>
      <c r="Y116" s="115"/>
      <c r="Z116" s="115"/>
      <c r="AA116" s="115"/>
      <c r="AB116" s="115"/>
      <c r="AC116" s="116"/>
    </row>
    <row r="117" spans="1:29" ht="25.5" customHeight="1" x14ac:dyDescent="0.15">
      <c r="A117" s="77"/>
      <c r="B117" s="112" t="s">
        <v>64</v>
      </c>
      <c r="C117" s="118">
        <f>E65</f>
        <v>20</v>
      </c>
      <c r="D117" s="114"/>
      <c r="E117" s="115"/>
      <c r="F117" s="9"/>
      <c r="G117" s="9"/>
      <c r="H117" s="9"/>
      <c r="I117" s="9"/>
      <c r="J117" s="9"/>
      <c r="K117" s="9"/>
      <c r="L117" s="9"/>
      <c r="M117" s="9"/>
      <c r="N117" s="9"/>
      <c r="O117" s="9"/>
      <c r="P117" s="9"/>
      <c r="Q117" s="9"/>
      <c r="R117" s="9"/>
      <c r="S117" s="9"/>
      <c r="T117" s="9"/>
      <c r="U117" s="9"/>
      <c r="V117" s="9"/>
      <c r="W117" s="9"/>
      <c r="X117" s="9"/>
      <c r="Y117" s="9"/>
      <c r="Z117" s="9"/>
      <c r="AA117" s="9"/>
      <c r="AB117" s="9"/>
      <c r="AC117" s="119"/>
    </row>
    <row r="118" spans="1:29" ht="25.5" customHeight="1" x14ac:dyDescent="0.15">
      <c r="A118" s="77"/>
      <c r="B118" s="120" t="s">
        <v>65</v>
      </c>
      <c r="C118" s="121"/>
      <c r="D118" s="122">
        <f>IF(C117&gt;=D112,1,0)</f>
        <v>1</v>
      </c>
      <c r="E118" s="123">
        <f t="shared" ref="E118:AC118" si="12">IF($C117&gt;=E112,1,0)</f>
        <v>1</v>
      </c>
      <c r="F118" s="123">
        <f t="shared" si="12"/>
        <v>1</v>
      </c>
      <c r="G118" s="123">
        <f t="shared" si="12"/>
        <v>1</v>
      </c>
      <c r="H118" s="123">
        <f t="shared" si="12"/>
        <v>1</v>
      </c>
      <c r="I118" s="123">
        <f t="shared" si="12"/>
        <v>1</v>
      </c>
      <c r="J118" s="123">
        <f t="shared" si="12"/>
        <v>1</v>
      </c>
      <c r="K118" s="123">
        <f t="shared" si="12"/>
        <v>1</v>
      </c>
      <c r="L118" s="123">
        <f t="shared" si="12"/>
        <v>1</v>
      </c>
      <c r="M118" s="123">
        <f t="shared" si="12"/>
        <v>1</v>
      </c>
      <c r="N118" s="123">
        <f t="shared" si="12"/>
        <v>1</v>
      </c>
      <c r="O118" s="123">
        <f t="shared" si="12"/>
        <v>1</v>
      </c>
      <c r="P118" s="123">
        <f t="shared" si="12"/>
        <v>1</v>
      </c>
      <c r="Q118" s="123">
        <f t="shared" si="12"/>
        <v>1</v>
      </c>
      <c r="R118" s="123">
        <f t="shared" si="12"/>
        <v>1</v>
      </c>
      <c r="S118" s="123">
        <f t="shared" si="12"/>
        <v>1</v>
      </c>
      <c r="T118" s="123">
        <f t="shared" si="12"/>
        <v>1</v>
      </c>
      <c r="U118" s="123">
        <f t="shared" si="12"/>
        <v>1</v>
      </c>
      <c r="V118" s="123">
        <f t="shared" si="12"/>
        <v>1</v>
      </c>
      <c r="W118" s="123">
        <f t="shared" si="12"/>
        <v>1</v>
      </c>
      <c r="X118" s="123">
        <f t="shared" si="12"/>
        <v>1</v>
      </c>
      <c r="Y118" s="123">
        <f t="shared" si="12"/>
        <v>0</v>
      </c>
      <c r="Z118" s="123">
        <f t="shared" si="12"/>
        <v>0</v>
      </c>
      <c r="AA118" s="123">
        <f t="shared" si="12"/>
        <v>0</v>
      </c>
      <c r="AB118" s="123">
        <f t="shared" si="12"/>
        <v>0</v>
      </c>
      <c r="AC118" s="124">
        <f t="shared" si="12"/>
        <v>0</v>
      </c>
    </row>
    <row r="119" spans="1:29" ht="25.5" customHeight="1" x14ac:dyDescent="0.15">
      <c r="A119" s="77"/>
      <c r="B119" s="107" t="s">
        <v>77</v>
      </c>
      <c r="C119" s="172" t="s">
        <v>67</v>
      </c>
      <c r="D119" s="173"/>
      <c r="E119" s="174"/>
      <c r="F119" s="174"/>
      <c r="G119" s="174"/>
      <c r="H119" s="174"/>
      <c r="I119" s="174"/>
      <c r="J119" s="174"/>
      <c r="K119" s="174"/>
      <c r="L119" s="174"/>
      <c r="M119" s="174"/>
      <c r="N119" s="174"/>
      <c r="O119" s="174"/>
      <c r="P119" s="174"/>
      <c r="Q119" s="174"/>
      <c r="R119" s="174"/>
      <c r="S119" s="174"/>
      <c r="T119" s="174"/>
      <c r="U119" s="174"/>
      <c r="V119" s="174"/>
      <c r="W119" s="174"/>
      <c r="X119" s="174"/>
      <c r="Y119" s="174"/>
      <c r="Z119" s="174"/>
      <c r="AA119" s="174"/>
      <c r="AB119" s="174"/>
      <c r="AC119" s="175"/>
    </row>
    <row r="120" spans="1:29" ht="25.5" customHeight="1" x14ac:dyDescent="0.15">
      <c r="A120" s="77"/>
      <c r="B120" s="112" t="str">
        <f>$B100</f>
        <v>Investitionsauszahlung komplett [€]</v>
      </c>
      <c r="C120" s="182">
        <f>E61</f>
        <v>50000</v>
      </c>
      <c r="D120" s="132">
        <f>-C120</f>
        <v>-50000</v>
      </c>
      <c r="E120" s="133"/>
      <c r="F120" s="133"/>
      <c r="G120" s="133"/>
      <c r="H120" s="133"/>
      <c r="I120" s="133"/>
      <c r="J120" s="133"/>
      <c r="K120" s="133"/>
      <c r="L120" s="133"/>
      <c r="M120" s="133"/>
      <c r="N120" s="133"/>
      <c r="O120" s="133"/>
      <c r="P120" s="133"/>
      <c r="Q120" s="133"/>
      <c r="R120" s="133"/>
      <c r="S120" s="133"/>
      <c r="T120" s="133"/>
      <c r="U120" s="133"/>
      <c r="V120" s="133"/>
      <c r="W120" s="133"/>
      <c r="X120" s="133"/>
      <c r="Y120" s="133"/>
      <c r="Z120" s="133"/>
      <c r="AA120" s="133"/>
      <c r="AB120" s="133"/>
      <c r="AC120" s="134"/>
    </row>
    <row r="121" spans="1:29" ht="25.5" customHeight="1" x14ac:dyDescent="0.15">
      <c r="A121" s="77"/>
      <c r="B121" s="112" t="str">
        <f>$B101</f>
        <v>Planungskosten</v>
      </c>
      <c r="C121" s="131">
        <f>C101</f>
        <v>5000</v>
      </c>
      <c r="D121" s="132">
        <f>-C121</f>
        <v>-5000</v>
      </c>
      <c r="E121" s="133"/>
      <c r="F121" s="133"/>
      <c r="G121" s="133"/>
      <c r="H121" s="133"/>
      <c r="I121" s="133"/>
      <c r="J121" s="133"/>
      <c r="K121" s="133"/>
      <c r="L121" s="133"/>
      <c r="M121" s="133"/>
      <c r="N121" s="133"/>
      <c r="O121" s="133"/>
      <c r="P121" s="133"/>
      <c r="Q121" s="133"/>
      <c r="R121" s="133"/>
      <c r="S121" s="133"/>
      <c r="T121" s="133"/>
      <c r="U121" s="133"/>
      <c r="V121" s="133"/>
      <c r="W121" s="133"/>
      <c r="X121" s="133"/>
      <c r="Y121" s="133"/>
      <c r="Z121" s="133"/>
      <c r="AA121" s="133"/>
      <c r="AB121" s="133"/>
      <c r="AC121" s="134"/>
    </row>
    <row r="122" spans="1:29" ht="25.5" customHeight="1" x14ac:dyDescent="0.15">
      <c r="A122" s="77"/>
      <c r="B122" s="120" t="str">
        <f>$B102</f>
        <v>Produktionsausfälle bei der Inbetriebnahme</v>
      </c>
      <c r="C122" s="183">
        <f>C102</f>
        <v>3000</v>
      </c>
      <c r="D122" s="139">
        <f>-C122</f>
        <v>-3000</v>
      </c>
      <c r="E122" s="140"/>
      <c r="F122" s="140"/>
      <c r="G122" s="140"/>
      <c r="H122" s="140"/>
      <c r="I122" s="140"/>
      <c r="J122" s="140"/>
      <c r="K122" s="140"/>
      <c r="L122" s="140"/>
      <c r="M122" s="140"/>
      <c r="N122" s="140"/>
      <c r="O122" s="140"/>
      <c r="P122" s="140"/>
      <c r="Q122" s="140"/>
      <c r="R122" s="140"/>
      <c r="S122" s="140"/>
      <c r="T122" s="140"/>
      <c r="U122" s="140"/>
      <c r="V122" s="140"/>
      <c r="W122" s="140"/>
      <c r="X122" s="140"/>
      <c r="Y122" s="140"/>
      <c r="Z122" s="140"/>
      <c r="AA122" s="140"/>
      <c r="AB122" s="140"/>
      <c r="AC122" s="141"/>
    </row>
    <row r="123" spans="1:29" ht="25.5" customHeight="1" x14ac:dyDescent="0.15">
      <c r="A123" s="77"/>
      <c r="B123" s="107" t="s">
        <v>78</v>
      </c>
      <c r="C123" s="172" t="s">
        <v>67</v>
      </c>
      <c r="D123" s="153"/>
      <c r="E123" s="154"/>
      <c r="F123" s="154"/>
      <c r="G123" s="154"/>
      <c r="H123" s="154"/>
      <c r="I123" s="154"/>
      <c r="J123" s="154"/>
      <c r="K123" s="154"/>
      <c r="L123" s="154"/>
      <c r="M123" s="154"/>
      <c r="N123" s="154"/>
      <c r="O123" s="154"/>
      <c r="P123" s="154"/>
      <c r="Q123" s="154"/>
      <c r="R123" s="154"/>
      <c r="S123" s="154"/>
      <c r="T123" s="154"/>
      <c r="U123" s="154"/>
      <c r="V123" s="154"/>
      <c r="W123" s="154"/>
      <c r="X123" s="154"/>
      <c r="Y123" s="154"/>
      <c r="Z123" s="154"/>
      <c r="AA123" s="154"/>
      <c r="AB123" s="154"/>
      <c r="AC123" s="155"/>
    </row>
    <row r="124" spans="1:29" ht="25.5" customHeight="1" x14ac:dyDescent="0.15">
      <c r="A124" s="77"/>
      <c r="B124" s="112" t="str">
        <f>$B104</f>
        <v>Energieeinsparungen jährlich</v>
      </c>
      <c r="C124" s="179">
        <f>E62</f>
        <v>175000</v>
      </c>
      <c r="D124" s="132"/>
      <c r="E124" s="133">
        <f t="shared" ref="E124:AC124" si="13">$C$124*$C$116*(1+$C$114)^E112</f>
        <v>32917.5</v>
      </c>
      <c r="F124" s="133">
        <f t="shared" si="13"/>
        <v>34398.787499999991</v>
      </c>
      <c r="G124" s="133">
        <f t="shared" si="13"/>
        <v>35946.732937499997</v>
      </c>
      <c r="H124" s="133">
        <f t="shared" si="13"/>
        <v>37564.335919687481</v>
      </c>
      <c r="I124" s="133">
        <f t="shared" si="13"/>
        <v>39254.731036073419</v>
      </c>
      <c r="J124" s="133">
        <f t="shared" si="13"/>
        <v>41021.193932696711</v>
      </c>
      <c r="K124" s="133">
        <f t="shared" si="13"/>
        <v>42867.147659668073</v>
      </c>
      <c r="L124" s="133">
        <f t="shared" si="13"/>
        <v>44796.16930435312</v>
      </c>
      <c r="M124" s="133">
        <f t="shared" si="13"/>
        <v>46811.99692304901</v>
      </c>
      <c r="N124" s="133">
        <f t="shared" si="13"/>
        <v>48918.536784586206</v>
      </c>
      <c r="O124" s="133">
        <f t="shared" si="13"/>
        <v>51119.870939892586</v>
      </c>
      <c r="P124" s="133">
        <f t="shared" si="13"/>
        <v>53420.265132187735</v>
      </c>
      <c r="Q124" s="133">
        <f t="shared" si="13"/>
        <v>55824.177063136187</v>
      </c>
      <c r="R124" s="133">
        <f t="shared" si="13"/>
        <v>58336.265030977302</v>
      </c>
      <c r="S124" s="133">
        <f t="shared" si="13"/>
        <v>60961.396957371289</v>
      </c>
      <c r="T124" s="133">
        <f t="shared" si="13"/>
        <v>63704.659820452966</v>
      </c>
      <c r="U124" s="133">
        <f t="shared" si="13"/>
        <v>66571.369512373349</v>
      </c>
      <c r="V124" s="133">
        <f t="shared" si="13"/>
        <v>69567.081140430135</v>
      </c>
      <c r="W124" s="133">
        <f t="shared" si="13"/>
        <v>72697.599791749497</v>
      </c>
      <c r="X124" s="133">
        <f t="shared" si="13"/>
        <v>75968.991782378202</v>
      </c>
      <c r="Y124" s="133">
        <f t="shared" si="13"/>
        <v>79387.596412585233</v>
      </c>
      <c r="Z124" s="133">
        <f t="shared" si="13"/>
        <v>82960.038251151534</v>
      </c>
      <c r="AA124" s="133">
        <f t="shared" si="13"/>
        <v>86693.239972453361</v>
      </c>
      <c r="AB124" s="133">
        <f t="shared" si="13"/>
        <v>90594.435771213743</v>
      </c>
      <c r="AC124" s="134">
        <f t="shared" si="13"/>
        <v>94671.185380918352</v>
      </c>
    </row>
    <row r="125" spans="1:29" ht="25.5" customHeight="1" x14ac:dyDescent="0.15">
      <c r="A125" s="77"/>
      <c r="B125" s="112" t="str">
        <f>$B105</f>
        <v>Geringere Wartung</v>
      </c>
      <c r="C125" s="177">
        <f>C105</f>
        <v>250</v>
      </c>
      <c r="D125" s="132"/>
      <c r="E125" s="133">
        <f t="shared" ref="E125:AC125" si="14">$C$125*(1+$C$115)^E112</f>
        <v>253.74999999999997</v>
      </c>
      <c r="F125" s="133">
        <f t="shared" si="14"/>
        <v>257.55624999999992</v>
      </c>
      <c r="G125" s="133">
        <f t="shared" si="14"/>
        <v>261.41959374999988</v>
      </c>
      <c r="H125" s="133">
        <f t="shared" si="14"/>
        <v>265.34088765624983</v>
      </c>
      <c r="I125" s="133">
        <f t="shared" si="14"/>
        <v>269.32100097109355</v>
      </c>
      <c r="J125" s="133">
        <f t="shared" si="14"/>
        <v>273.36081598565994</v>
      </c>
      <c r="K125" s="133">
        <f t="shared" si="14"/>
        <v>277.46122822544476</v>
      </c>
      <c r="L125" s="133">
        <f t="shared" si="14"/>
        <v>281.62314664882643</v>
      </c>
      <c r="M125" s="133">
        <f t="shared" si="14"/>
        <v>285.84749384855877</v>
      </c>
      <c r="N125" s="133">
        <f t="shared" si="14"/>
        <v>290.13520625628712</v>
      </c>
      <c r="O125" s="133">
        <f t="shared" si="14"/>
        <v>294.48723435013142</v>
      </c>
      <c r="P125" s="133">
        <f t="shared" si="14"/>
        <v>298.90454286538329</v>
      </c>
      <c r="Q125" s="133">
        <f t="shared" si="14"/>
        <v>303.38811100836404</v>
      </c>
      <c r="R125" s="133">
        <f t="shared" si="14"/>
        <v>307.93893267348943</v>
      </c>
      <c r="S125" s="133">
        <f t="shared" si="14"/>
        <v>312.55801666359173</v>
      </c>
      <c r="T125" s="133">
        <f t="shared" si="14"/>
        <v>317.24638691354556</v>
      </c>
      <c r="U125" s="133">
        <f t="shared" si="14"/>
        <v>322.00508271724868</v>
      </c>
      <c r="V125" s="133">
        <f t="shared" si="14"/>
        <v>326.83515895800741</v>
      </c>
      <c r="W125" s="133">
        <f t="shared" si="14"/>
        <v>331.73768634237751</v>
      </c>
      <c r="X125" s="133">
        <f t="shared" si="14"/>
        <v>336.71375163751304</v>
      </c>
      <c r="Y125" s="133">
        <f t="shared" si="14"/>
        <v>341.76445791207573</v>
      </c>
      <c r="Z125" s="133">
        <f t="shared" si="14"/>
        <v>346.89092478075679</v>
      </c>
      <c r="AA125" s="133">
        <f t="shared" si="14"/>
        <v>352.09428865246809</v>
      </c>
      <c r="AB125" s="133">
        <f t="shared" si="14"/>
        <v>357.37570298225506</v>
      </c>
      <c r="AC125" s="134">
        <f t="shared" si="14"/>
        <v>362.7363385269889</v>
      </c>
    </row>
    <row r="126" spans="1:29" ht="25.5" customHeight="1" x14ac:dyDescent="0.15">
      <c r="A126" s="77"/>
      <c r="B126" s="120" t="str">
        <f>$B106</f>
        <v>Schrottwert alter Pumpen</v>
      </c>
      <c r="C126" s="183">
        <f>C106</f>
        <v>1500</v>
      </c>
      <c r="D126" s="139">
        <f>C126</f>
        <v>1500</v>
      </c>
      <c r="E126" s="140"/>
      <c r="F126" s="140"/>
      <c r="G126" s="140"/>
      <c r="H126" s="140"/>
      <c r="I126" s="140"/>
      <c r="J126" s="140"/>
      <c r="K126" s="140"/>
      <c r="L126" s="140"/>
      <c r="M126" s="140"/>
      <c r="N126" s="140"/>
      <c r="O126" s="140"/>
      <c r="P126" s="140"/>
      <c r="Q126" s="140"/>
      <c r="R126" s="140"/>
      <c r="S126" s="140"/>
      <c r="T126" s="140"/>
      <c r="U126" s="140"/>
      <c r="V126" s="140"/>
      <c r="W126" s="140"/>
      <c r="X126" s="140"/>
      <c r="Y126" s="140"/>
      <c r="Z126" s="140"/>
      <c r="AA126" s="140"/>
      <c r="AB126" s="140"/>
      <c r="AC126" s="141"/>
    </row>
    <row r="127" spans="1:29" ht="25.5" customHeight="1" x14ac:dyDescent="0.15">
      <c r="A127" s="77"/>
      <c r="B127" s="107" t="s">
        <v>72</v>
      </c>
      <c r="C127" s="152"/>
      <c r="D127" s="153">
        <f t="shared" ref="D127:AC127" si="15">(SUM(D120:D122)+SUM(D124:D126))*D118</f>
        <v>-56500</v>
      </c>
      <c r="E127" s="154">
        <f t="shared" si="15"/>
        <v>33171.25</v>
      </c>
      <c r="F127" s="154">
        <f t="shared" si="15"/>
        <v>34656.343749999993</v>
      </c>
      <c r="G127" s="154">
        <f t="shared" si="15"/>
        <v>36208.152531249994</v>
      </c>
      <c r="H127" s="154">
        <f t="shared" si="15"/>
        <v>37829.676807343727</v>
      </c>
      <c r="I127" s="154">
        <f t="shared" si="15"/>
        <v>39524.052037044516</v>
      </c>
      <c r="J127" s="154">
        <f t="shared" si="15"/>
        <v>41294.554748682371</v>
      </c>
      <c r="K127" s="154">
        <f t="shared" si="15"/>
        <v>43144.608887893519</v>
      </c>
      <c r="L127" s="154">
        <f t="shared" si="15"/>
        <v>45077.792451001944</v>
      </c>
      <c r="M127" s="154">
        <f t="shared" si="15"/>
        <v>47097.844416897569</v>
      </c>
      <c r="N127" s="154">
        <f t="shared" si="15"/>
        <v>49208.671990842493</v>
      </c>
      <c r="O127" s="154">
        <f t="shared" si="15"/>
        <v>51414.35817424272</v>
      </c>
      <c r="P127" s="154">
        <f t="shared" si="15"/>
        <v>53719.169675053119</v>
      </c>
      <c r="Q127" s="154">
        <f t="shared" si="15"/>
        <v>56127.565174144554</v>
      </c>
      <c r="R127" s="154">
        <f t="shared" si="15"/>
        <v>58644.203963650791</v>
      </c>
      <c r="S127" s="154">
        <f t="shared" si="15"/>
        <v>61273.954974034881</v>
      </c>
      <c r="T127" s="154">
        <f t="shared" si="15"/>
        <v>64021.906207366512</v>
      </c>
      <c r="U127" s="154">
        <f t="shared" si="15"/>
        <v>66893.374595090601</v>
      </c>
      <c r="V127" s="154">
        <f t="shared" si="15"/>
        <v>69893.916299388147</v>
      </c>
      <c r="W127" s="154">
        <f t="shared" si="15"/>
        <v>73029.337478091868</v>
      </c>
      <c r="X127" s="154">
        <f t="shared" si="15"/>
        <v>76305.705534015709</v>
      </c>
      <c r="Y127" s="154">
        <f t="shared" si="15"/>
        <v>0</v>
      </c>
      <c r="Z127" s="154">
        <f t="shared" si="15"/>
        <v>0</v>
      </c>
      <c r="AA127" s="154">
        <f t="shared" si="15"/>
        <v>0</v>
      </c>
      <c r="AB127" s="154">
        <f t="shared" si="15"/>
        <v>0</v>
      </c>
      <c r="AC127" s="155">
        <f t="shared" si="15"/>
        <v>0</v>
      </c>
    </row>
    <row r="128" spans="1:29" ht="25.5" customHeight="1" x14ac:dyDescent="0.15">
      <c r="A128" s="77"/>
      <c r="B128" s="120" t="s">
        <v>73</v>
      </c>
      <c r="C128" s="156"/>
      <c r="D128" s="139">
        <f t="shared" ref="D128:AC128" si="16">(D127)/(1+$C113)^D112</f>
        <v>-56500</v>
      </c>
      <c r="E128" s="140">
        <f t="shared" si="16"/>
        <v>31591.666666666664</v>
      </c>
      <c r="F128" s="140">
        <f t="shared" si="16"/>
        <v>31434.325396825388</v>
      </c>
      <c r="G128" s="140">
        <f t="shared" si="16"/>
        <v>31277.963529856377</v>
      </c>
      <c r="H128" s="140">
        <f t="shared" si="16"/>
        <v>31122.568729978746</v>
      </c>
      <c r="I128" s="140">
        <f t="shared" si="16"/>
        <v>30968.128975885375</v>
      </c>
      <c r="J128" s="140">
        <f t="shared" si="16"/>
        <v>30814.632550720951</v>
      </c>
      <c r="K128" s="140">
        <f t="shared" si="16"/>
        <v>30662.068032392024</v>
      </c>
      <c r="L128" s="140">
        <f t="shared" si="16"/>
        <v>30510.424284197725</v>
      </c>
      <c r="M128" s="140">
        <f t="shared" si="16"/>
        <v>30359.690445770775</v>
      </c>
      <c r="N128" s="140">
        <f t="shared" si="16"/>
        <v>30209.855924318148</v>
      </c>
      <c r="O128" s="140">
        <f t="shared" si="16"/>
        <v>30060.910386151696</v>
      </c>
      <c r="P128" s="140">
        <f t="shared" si="16"/>
        <v>29912.843748498828</v>
      </c>
      <c r="Q128" s="140">
        <f t="shared" si="16"/>
        <v>29765.646171584143</v>
      </c>
      <c r="R128" s="140">
        <f t="shared" si="16"/>
        <v>29619.308050972799</v>
      </c>
      <c r="S128" s="140">
        <f t="shared" si="16"/>
        <v>29473.820010167026</v>
      </c>
      <c r="T128" s="140">
        <f t="shared" si="16"/>
        <v>29329.172893447347</v>
      </c>
      <c r="U128" s="140">
        <f t="shared" si="16"/>
        <v>29185.3577589503</v>
      </c>
      <c r="V128" s="140">
        <f t="shared" si="16"/>
        <v>29042.365871974816</v>
      </c>
      <c r="W128" s="140">
        <f t="shared" si="16"/>
        <v>28900.188698509679</v>
      </c>
      <c r="X128" s="140">
        <f t="shared" si="16"/>
        <v>28758.817898974641</v>
      </c>
      <c r="Y128" s="140">
        <f t="shared" si="16"/>
        <v>0</v>
      </c>
      <c r="Z128" s="140">
        <f t="shared" si="16"/>
        <v>0</v>
      </c>
      <c r="AA128" s="140">
        <f t="shared" si="16"/>
        <v>0</v>
      </c>
      <c r="AB128" s="140">
        <f t="shared" si="16"/>
        <v>0</v>
      </c>
      <c r="AC128" s="141">
        <f t="shared" si="16"/>
        <v>0</v>
      </c>
    </row>
    <row r="129" spans="1:29" ht="25.5" customHeight="1" x14ac:dyDescent="0.15">
      <c r="A129" s="184"/>
      <c r="B129" s="160" t="s">
        <v>75</v>
      </c>
      <c r="C129" s="161"/>
      <c r="D129" s="162">
        <f>SUM(D128:AC128)</f>
        <v>546499.75602584344</v>
      </c>
      <c r="E129" s="163"/>
      <c r="F129" s="163"/>
      <c r="G129" s="163"/>
      <c r="H129" s="163"/>
      <c r="I129" s="163"/>
      <c r="J129" s="163"/>
      <c r="K129" s="163"/>
      <c r="L129" s="163"/>
      <c r="M129" s="163"/>
      <c r="N129" s="163"/>
      <c r="O129" s="163"/>
      <c r="P129" s="163"/>
      <c r="Q129" s="163"/>
      <c r="R129" s="163"/>
      <c r="S129" s="163"/>
      <c r="T129" s="163"/>
      <c r="U129" s="163"/>
      <c r="V129" s="163"/>
      <c r="W129" s="163"/>
      <c r="X129" s="163"/>
      <c r="Y129" s="163"/>
      <c r="Z129" s="163"/>
      <c r="AA129" s="163"/>
      <c r="AB129" s="163"/>
      <c r="AC129" s="164"/>
    </row>
  </sheetData>
  <mergeCells count="36">
    <mergeCell ref="B31:F31"/>
    <mergeCell ref="B34:F34"/>
    <mergeCell ref="B36:F36"/>
    <mergeCell ref="B11:F11"/>
    <mergeCell ref="B9:F9"/>
    <mergeCell ref="B22:F22"/>
    <mergeCell ref="B20:F20"/>
    <mergeCell ref="B15:F15"/>
    <mergeCell ref="B16:F16"/>
    <mergeCell ref="B35:F35"/>
    <mergeCell ref="B14:F14"/>
    <mergeCell ref="B19:F19"/>
    <mergeCell ref="B21:F21"/>
    <mergeCell ref="B25:F25"/>
    <mergeCell ref="B28:F28"/>
    <mergeCell ref="B18:C18"/>
    <mergeCell ref="B3:F3"/>
    <mergeCell ref="D4:D5"/>
    <mergeCell ref="B13:D13"/>
    <mergeCell ref="E4:E5"/>
    <mergeCell ref="F4:F5"/>
    <mergeCell ref="B8:F8"/>
    <mergeCell ref="B7:F7"/>
    <mergeCell ref="B10:F10"/>
    <mergeCell ref="B6:F6"/>
    <mergeCell ref="F114:M116"/>
    <mergeCell ref="I59:I61"/>
    <mergeCell ref="I57:J57"/>
    <mergeCell ref="G52:M52"/>
    <mergeCell ref="C54:E54"/>
    <mergeCell ref="C53:E53"/>
    <mergeCell ref="B45:B49"/>
    <mergeCell ref="B42:B44"/>
    <mergeCell ref="B69:C69"/>
    <mergeCell ref="F72:M74"/>
    <mergeCell ref="F94:M96"/>
  </mergeCells>
  <conditionalFormatting sqref="D87:AC87">
    <cfRule type="cellIs" dxfId="1" priority="1" stopIfTrue="1" operator="lessThan">
      <formula>0</formula>
    </cfRule>
    <cfRule type="cellIs" dxfId="0" priority="2" stopIfTrue="1" operator="greaterThanOrEqual">
      <formula>0</formula>
    </cfRule>
  </conditionalFormatting>
  <pageMargins left="1" right="1" top="1" bottom="1" header="0.25" footer="0.25"/>
  <pageSetup orientation="portrait"/>
  <headerFooter>
    <oddFooter>&amp;C&amp;"Helvetica Neue,Regular"&amp;12&amp;K000000&amp;P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B7A82-DBBD-CF43-A6E6-BF8B3AFF12B9}">
  <dimension ref="A1"/>
  <sheetViews>
    <sheetView workbookViewId="0">
      <selection activeCell="A2" sqref="A2"/>
    </sheetView>
  </sheetViews>
  <sheetFormatPr baseColWidth="10" defaultRowHeight="13" x14ac:dyDescent="0.15"/>
  <sheetData>
    <row r="1" spans="1:1" ht="28" x14ac:dyDescent="0.15">
      <c r="A1" t="s">
        <v>110</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Beispiel aus DIN EN 17463</vt:lpstr>
      <vt:lpstr>Tabelle1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VALERI</dc:title>
  <dc:subject/>
  <dc:creator>Dr. Nathanael Harfst &amp; Prof. Dr. Ulrich Nissen</dc:creator>
  <cp:keywords/>
  <dc:description/>
  <cp:lastModifiedBy>N. Harfst</cp:lastModifiedBy>
  <dcterms:created xsi:type="dcterms:W3CDTF">2022-11-16T14:15:13Z</dcterms:created>
  <dcterms:modified xsi:type="dcterms:W3CDTF">2024-10-18T11:32:03Z</dcterms:modified>
  <cp:category/>
</cp:coreProperties>
</file>